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4 (CALABARZON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0">#REF!</definedName>
    <definedName name="\M">#REF!</definedName>
    <definedName name="angie">#REF!</definedName>
    <definedName name="date">#REF!</definedName>
    <definedName name="netmargin1">'[11]Debt Service Ratio revised'!$B$9:$D$143</definedName>
    <definedName name="PAGE1">#REF!</definedName>
    <definedName name="PAGE2">#REF!</definedName>
    <definedName name="PAGE3">#REF!</definedName>
    <definedName name="_xlnm.Print_Area" localSheetId="0">'REG4 (CALABARZON)'!$V:$AD</definedName>
    <definedName name="_xlnm.Print_Titles" localSheetId="0">'REG4 (CALABARZON)'!$A:$A,'REG4 (CALABARZON)'!$1:$4</definedName>
    <definedName name="Print_Titles_MI">#REF!</definedName>
    <definedName name="sched">'[12]Acid Test'!$A$104:$G$142</definedName>
    <definedName name="sl">[11]main!$A$2:$L$165</definedName>
    <definedName name="systemlossmar14">[13]main!$A$2:$K$165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5" i="1" l="1"/>
  <c r="Q85" i="1"/>
  <c r="L85" i="1"/>
  <c r="G85" i="1"/>
  <c r="B85" i="1"/>
  <c r="C82" i="1"/>
  <c r="V66" i="1" s="1"/>
  <c r="Y66" i="1" s="1"/>
  <c r="B82" i="1"/>
  <c r="A82" i="1"/>
  <c r="B81" i="1"/>
  <c r="C81" i="1" s="1"/>
  <c r="Q66" i="1" s="1"/>
  <c r="T66" i="1" s="1"/>
  <c r="A81" i="1"/>
  <c r="B80" i="1"/>
  <c r="C80" i="1" s="1"/>
  <c r="L66" i="1" s="1"/>
  <c r="A80" i="1"/>
  <c r="B79" i="1"/>
  <c r="C79" i="1" s="1"/>
  <c r="G66" i="1" s="1"/>
  <c r="A79" i="1"/>
  <c r="C78" i="1"/>
  <c r="B78" i="1"/>
  <c r="A78" i="1"/>
  <c r="V74" i="1"/>
  <c r="Q74" i="1"/>
  <c r="L74" i="1"/>
  <c r="G74" i="1"/>
  <c r="AA74" i="1" s="1"/>
  <c r="B74" i="1"/>
  <c r="AB71" i="1"/>
  <c r="AC71" i="1" s="1"/>
  <c r="AD71" i="1" s="1"/>
  <c r="AA71" i="1"/>
  <c r="X71" i="1"/>
  <c r="Y71" i="1" s="1"/>
  <c r="T71" i="1"/>
  <c r="S71" i="1"/>
  <c r="N71" i="1"/>
  <c r="O71" i="1" s="1"/>
  <c r="J71" i="1"/>
  <c r="I71" i="1"/>
  <c r="D71" i="1"/>
  <c r="E71" i="1" s="1"/>
  <c r="J70" i="1"/>
  <c r="Y69" i="1"/>
  <c r="W69" i="1"/>
  <c r="V69" i="1"/>
  <c r="X69" i="1" s="1"/>
  <c r="R69" i="1"/>
  <c r="Q69" i="1"/>
  <c r="S69" i="1" s="1"/>
  <c r="T69" i="1" s="1"/>
  <c r="M69" i="1"/>
  <c r="L69" i="1"/>
  <c r="N69" i="1" s="1"/>
  <c r="O69" i="1" s="1"/>
  <c r="J69" i="1"/>
  <c r="H69" i="1"/>
  <c r="G69" i="1"/>
  <c r="I69" i="1" s="1"/>
  <c r="E69" i="1"/>
  <c r="C69" i="1"/>
  <c r="B69" i="1"/>
  <c r="D69" i="1" s="1"/>
  <c r="AB68" i="1"/>
  <c r="AA68" i="1"/>
  <c r="AC68" i="1" s="1"/>
  <c r="AD68" i="1" s="1"/>
  <c r="Y68" i="1"/>
  <c r="X68" i="1"/>
  <c r="T68" i="1"/>
  <c r="N68" i="1"/>
  <c r="O68" i="1" s="1"/>
  <c r="I68" i="1"/>
  <c r="J68" i="1" s="1"/>
  <c r="D68" i="1"/>
  <c r="E68" i="1" s="1"/>
  <c r="AB67" i="1"/>
  <c r="AB69" i="1" s="1"/>
  <c r="AA67" i="1"/>
  <c r="X67" i="1"/>
  <c r="Y67" i="1" s="1"/>
  <c r="S67" i="1"/>
  <c r="T67" i="1" s="1"/>
  <c r="N67" i="1"/>
  <c r="O67" i="1" s="1"/>
  <c r="I67" i="1"/>
  <c r="J67" i="1" s="1"/>
  <c r="D67" i="1"/>
  <c r="E67" i="1" s="1"/>
  <c r="W66" i="1"/>
  <c r="R66" i="1"/>
  <c r="O66" i="1"/>
  <c r="M66" i="1"/>
  <c r="H66" i="1"/>
  <c r="AB66" i="1" s="1"/>
  <c r="C66" i="1"/>
  <c r="B66" i="1"/>
  <c r="W65" i="1"/>
  <c r="R65" i="1"/>
  <c r="M65" i="1"/>
  <c r="H65" i="1"/>
  <c r="C65" i="1"/>
  <c r="AA62" i="1"/>
  <c r="W62" i="1"/>
  <c r="V62" i="1"/>
  <c r="Y62" i="1" s="1"/>
  <c r="T62" i="1"/>
  <c r="R62" i="1"/>
  <c r="Q62" i="1"/>
  <c r="M62" i="1"/>
  <c r="O62" i="1" s="1"/>
  <c r="L62" i="1"/>
  <c r="H62" i="1"/>
  <c r="G62" i="1"/>
  <c r="J62" i="1" s="1"/>
  <c r="C62" i="1"/>
  <c r="B62" i="1"/>
  <c r="E62" i="1" s="1"/>
  <c r="AD61" i="1"/>
  <c r="AB61" i="1"/>
  <c r="AA61" i="1"/>
  <c r="AC61" i="1" s="1"/>
  <c r="X61" i="1"/>
  <c r="S61" i="1"/>
  <c r="T61" i="1" s="1"/>
  <c r="N61" i="1"/>
  <c r="J61" i="1"/>
  <c r="I61" i="1"/>
  <c r="D61" i="1"/>
  <c r="E61" i="1" s="1"/>
  <c r="AB60" i="1"/>
  <c r="AA60" i="1"/>
  <c r="AC60" i="1" s="1"/>
  <c r="AD60" i="1" s="1"/>
  <c r="Y60" i="1"/>
  <c r="X60" i="1"/>
  <c r="S60" i="1"/>
  <c r="T60" i="1" s="1"/>
  <c r="O60" i="1"/>
  <c r="N60" i="1"/>
  <c r="I60" i="1"/>
  <c r="J60" i="1" s="1"/>
  <c r="E60" i="1"/>
  <c r="D60" i="1"/>
  <c r="AB59" i="1"/>
  <c r="AA59" i="1"/>
  <c r="X59" i="1"/>
  <c r="Y59" i="1" s="1"/>
  <c r="T59" i="1"/>
  <c r="S59" i="1"/>
  <c r="N59" i="1"/>
  <c r="O59" i="1" s="1"/>
  <c r="J59" i="1"/>
  <c r="I59" i="1"/>
  <c r="D59" i="1"/>
  <c r="E59" i="1" s="1"/>
  <c r="W55" i="1"/>
  <c r="V55" i="1"/>
  <c r="X55" i="1" s="1"/>
  <c r="Y55" i="1" s="1"/>
  <c r="R55" i="1"/>
  <c r="Q55" i="1"/>
  <c r="S55" i="1" s="1"/>
  <c r="T55" i="1" s="1"/>
  <c r="O55" i="1"/>
  <c r="M55" i="1"/>
  <c r="L55" i="1"/>
  <c r="N55" i="1" s="1"/>
  <c r="J55" i="1"/>
  <c r="H55" i="1"/>
  <c r="G55" i="1"/>
  <c r="I55" i="1" s="1"/>
  <c r="C55" i="1"/>
  <c r="AB55" i="1" s="1"/>
  <c r="B55" i="1"/>
  <c r="AA55" i="1" s="1"/>
  <c r="AC55" i="1" s="1"/>
  <c r="AD55" i="1" s="1"/>
  <c r="W54" i="1"/>
  <c r="V54" i="1"/>
  <c r="X54" i="1" s="1"/>
  <c r="Y54" i="1" s="1"/>
  <c r="R54" i="1"/>
  <c r="Q54" i="1"/>
  <c r="S54" i="1" s="1"/>
  <c r="T54" i="1" s="1"/>
  <c r="O54" i="1"/>
  <c r="M54" i="1"/>
  <c r="L54" i="1"/>
  <c r="N54" i="1" s="1"/>
  <c r="H54" i="1"/>
  <c r="AB54" i="1" s="1"/>
  <c r="G54" i="1"/>
  <c r="AA54" i="1" s="1"/>
  <c r="D54" i="1"/>
  <c r="C54" i="1"/>
  <c r="B54" i="1"/>
  <c r="AC53" i="1"/>
  <c r="AD53" i="1" s="1"/>
  <c r="AB53" i="1"/>
  <c r="AA53" i="1"/>
  <c r="W53" i="1"/>
  <c r="X53" i="1" s="1"/>
  <c r="V53" i="1"/>
  <c r="R53" i="1"/>
  <c r="S53" i="1" s="1"/>
  <c r="T53" i="1" s="1"/>
  <c r="Q53" i="1"/>
  <c r="M53" i="1"/>
  <c r="N53" i="1" s="1"/>
  <c r="O53" i="1" s="1"/>
  <c r="L53" i="1"/>
  <c r="H53" i="1"/>
  <c r="I53" i="1" s="1"/>
  <c r="J53" i="1" s="1"/>
  <c r="G53" i="1"/>
  <c r="C53" i="1"/>
  <c r="B53" i="1"/>
  <c r="D53" i="1" s="1"/>
  <c r="W52" i="1"/>
  <c r="V52" i="1"/>
  <c r="X52" i="1" s="1"/>
  <c r="Y52" i="1" s="1"/>
  <c r="R52" i="1"/>
  <c r="Q52" i="1"/>
  <c r="S52" i="1" s="1"/>
  <c r="T52" i="1" s="1"/>
  <c r="M52" i="1"/>
  <c r="L52" i="1"/>
  <c r="N52" i="1" s="1"/>
  <c r="O52" i="1" s="1"/>
  <c r="H52" i="1"/>
  <c r="G52" i="1"/>
  <c r="I52" i="1" s="1"/>
  <c r="J52" i="1" s="1"/>
  <c r="C52" i="1"/>
  <c r="AB52" i="1" s="1"/>
  <c r="B52" i="1"/>
  <c r="W51" i="1"/>
  <c r="V51" i="1"/>
  <c r="X51" i="1" s="1"/>
  <c r="Y51" i="1" s="1"/>
  <c r="R51" i="1"/>
  <c r="Q51" i="1"/>
  <c r="S51" i="1" s="1"/>
  <c r="T51" i="1" s="1"/>
  <c r="M51" i="1"/>
  <c r="L51" i="1"/>
  <c r="N51" i="1" s="1"/>
  <c r="O51" i="1" s="1"/>
  <c r="H51" i="1"/>
  <c r="G51" i="1"/>
  <c r="I51" i="1" s="1"/>
  <c r="J51" i="1" s="1"/>
  <c r="C51" i="1"/>
  <c r="AB51" i="1" s="1"/>
  <c r="B51" i="1"/>
  <c r="D51" i="1" s="1"/>
  <c r="E51" i="1" s="1"/>
  <c r="AB48" i="1"/>
  <c r="AA48" i="1"/>
  <c r="AC48" i="1" s="1"/>
  <c r="AD48" i="1" s="1"/>
  <c r="X48" i="1"/>
  <c r="Y48" i="1" s="1"/>
  <c r="S48" i="1"/>
  <c r="T48" i="1" s="1"/>
  <c r="N48" i="1"/>
  <c r="O48" i="1" s="1"/>
  <c r="I48" i="1"/>
  <c r="J48" i="1" s="1"/>
  <c r="D48" i="1"/>
  <c r="E48" i="1" s="1"/>
  <c r="AC47" i="1"/>
  <c r="AD47" i="1" s="1"/>
  <c r="X47" i="1"/>
  <c r="Y47" i="1" s="1"/>
  <c r="W47" i="1"/>
  <c r="V47" i="1"/>
  <c r="S47" i="1"/>
  <c r="T47" i="1" s="1"/>
  <c r="R47" i="1"/>
  <c r="Q47" i="1"/>
  <c r="N47" i="1"/>
  <c r="O47" i="1" s="1"/>
  <c r="M47" i="1"/>
  <c r="L47" i="1"/>
  <c r="I47" i="1"/>
  <c r="J47" i="1" s="1"/>
  <c r="H47" i="1"/>
  <c r="G47" i="1"/>
  <c r="D47" i="1"/>
  <c r="E47" i="1" s="1"/>
  <c r="C47" i="1"/>
  <c r="AB47" i="1" s="1"/>
  <c r="B47" i="1"/>
  <c r="AA47" i="1" s="1"/>
  <c r="AC46" i="1"/>
  <c r="AD46" i="1" s="1"/>
  <c r="X46" i="1"/>
  <c r="Y46" i="1" s="1"/>
  <c r="W46" i="1"/>
  <c r="V46" i="1"/>
  <c r="S46" i="1"/>
  <c r="T46" i="1" s="1"/>
  <c r="R46" i="1"/>
  <c r="Q46" i="1"/>
  <c r="N46" i="1"/>
  <c r="O46" i="1" s="1"/>
  <c r="M46" i="1"/>
  <c r="L46" i="1"/>
  <c r="I46" i="1"/>
  <c r="J46" i="1" s="1"/>
  <c r="H46" i="1"/>
  <c r="G46" i="1"/>
  <c r="D46" i="1"/>
  <c r="E46" i="1" s="1"/>
  <c r="C46" i="1"/>
  <c r="AB46" i="1" s="1"/>
  <c r="B46" i="1"/>
  <c r="AA46" i="1" s="1"/>
  <c r="AC45" i="1"/>
  <c r="AD45" i="1" s="1"/>
  <c r="X45" i="1"/>
  <c r="Y45" i="1" s="1"/>
  <c r="W45" i="1"/>
  <c r="V45" i="1"/>
  <c r="S45" i="1"/>
  <c r="T45" i="1" s="1"/>
  <c r="R45" i="1"/>
  <c r="Q45" i="1"/>
  <c r="N45" i="1"/>
  <c r="O45" i="1" s="1"/>
  <c r="M45" i="1"/>
  <c r="L45" i="1"/>
  <c r="I45" i="1"/>
  <c r="J45" i="1" s="1"/>
  <c r="H45" i="1"/>
  <c r="G45" i="1"/>
  <c r="D45" i="1"/>
  <c r="E45" i="1" s="1"/>
  <c r="C45" i="1"/>
  <c r="AB45" i="1" s="1"/>
  <c r="B45" i="1"/>
  <c r="AA45" i="1" s="1"/>
  <c r="W44" i="1"/>
  <c r="R44" i="1"/>
  <c r="M44" i="1"/>
  <c r="H44" i="1"/>
  <c r="C44" i="1"/>
  <c r="X43" i="1"/>
  <c r="Y43" i="1" s="1"/>
  <c r="W43" i="1"/>
  <c r="V43" i="1"/>
  <c r="R43" i="1"/>
  <c r="Q43" i="1"/>
  <c r="M43" i="1"/>
  <c r="L43" i="1"/>
  <c r="H43" i="1"/>
  <c r="G43" i="1"/>
  <c r="C43" i="1"/>
  <c r="AB43" i="1" s="1"/>
  <c r="B43" i="1"/>
  <c r="W42" i="1"/>
  <c r="R42" i="1"/>
  <c r="M42" i="1"/>
  <c r="H42" i="1"/>
  <c r="C42" i="1"/>
  <c r="W41" i="1"/>
  <c r="R41" i="1"/>
  <c r="M41" i="1"/>
  <c r="H41" i="1"/>
  <c r="C41" i="1"/>
  <c r="W40" i="1"/>
  <c r="V40" i="1"/>
  <c r="R40" i="1"/>
  <c r="Q40" i="1"/>
  <c r="M40" i="1"/>
  <c r="L40" i="1"/>
  <c r="N40" i="1" s="1"/>
  <c r="O40" i="1" s="1"/>
  <c r="J40" i="1"/>
  <c r="H40" i="1"/>
  <c r="G40" i="1"/>
  <c r="I40" i="1" s="1"/>
  <c r="C40" i="1"/>
  <c r="AB40" i="1" s="1"/>
  <c r="B40" i="1"/>
  <c r="W39" i="1"/>
  <c r="R39" i="1"/>
  <c r="M39" i="1"/>
  <c r="H39" i="1"/>
  <c r="C39" i="1"/>
  <c r="X38" i="1"/>
  <c r="Y38" i="1" s="1"/>
  <c r="W38" i="1"/>
  <c r="V38" i="1"/>
  <c r="S38" i="1"/>
  <c r="T38" i="1" s="1"/>
  <c r="R38" i="1"/>
  <c r="Q38" i="1"/>
  <c r="N38" i="1"/>
  <c r="O38" i="1" s="1"/>
  <c r="M38" i="1"/>
  <c r="L38" i="1"/>
  <c r="I38" i="1"/>
  <c r="J38" i="1" s="1"/>
  <c r="H38" i="1"/>
  <c r="G38" i="1"/>
  <c r="D38" i="1"/>
  <c r="E38" i="1" s="1"/>
  <c r="C38" i="1"/>
  <c r="AB38" i="1" s="1"/>
  <c r="B38" i="1"/>
  <c r="AA38" i="1" s="1"/>
  <c r="AC38" i="1" s="1"/>
  <c r="AD38" i="1" s="1"/>
  <c r="X37" i="1"/>
  <c r="Y37" i="1" s="1"/>
  <c r="W37" i="1"/>
  <c r="V37" i="1"/>
  <c r="S37" i="1"/>
  <c r="T37" i="1" s="1"/>
  <c r="R37" i="1"/>
  <c r="Q37" i="1"/>
  <c r="N37" i="1"/>
  <c r="O37" i="1" s="1"/>
  <c r="M37" i="1"/>
  <c r="L37" i="1"/>
  <c r="H37" i="1"/>
  <c r="I37" i="1" s="1"/>
  <c r="G37" i="1"/>
  <c r="C37" i="1"/>
  <c r="B37" i="1"/>
  <c r="W36" i="1"/>
  <c r="V36" i="1"/>
  <c r="R36" i="1"/>
  <c r="Q36" i="1"/>
  <c r="M36" i="1"/>
  <c r="L36" i="1"/>
  <c r="H36" i="1"/>
  <c r="G36" i="1"/>
  <c r="C36" i="1"/>
  <c r="AB36" i="1" s="1"/>
  <c r="B36" i="1"/>
  <c r="W32" i="1"/>
  <c r="R32" i="1"/>
  <c r="M32" i="1"/>
  <c r="H32" i="1"/>
  <c r="C32" i="1"/>
  <c r="W31" i="1"/>
  <c r="R31" i="1"/>
  <c r="M31" i="1"/>
  <c r="H31" i="1"/>
  <c r="C31" i="1"/>
  <c r="W30" i="1"/>
  <c r="X30" i="1" s="1"/>
  <c r="R30" i="1"/>
  <c r="Q30" i="1"/>
  <c r="M30" i="1"/>
  <c r="L30" i="1"/>
  <c r="H30" i="1"/>
  <c r="G30" i="1"/>
  <c r="I30" i="1" s="1"/>
  <c r="J30" i="1" s="1"/>
  <c r="C30" i="1"/>
  <c r="B30" i="1"/>
  <c r="W29" i="1"/>
  <c r="R29" i="1"/>
  <c r="M29" i="1"/>
  <c r="H29" i="1"/>
  <c r="C29" i="1"/>
  <c r="W28" i="1"/>
  <c r="R28" i="1"/>
  <c r="M28" i="1"/>
  <c r="H28" i="1"/>
  <c r="C28" i="1"/>
  <c r="W27" i="1"/>
  <c r="X27" i="1" s="1"/>
  <c r="Y27" i="1" s="1"/>
  <c r="V27" i="1"/>
  <c r="R27" i="1"/>
  <c r="S27" i="1" s="1"/>
  <c r="T27" i="1" s="1"/>
  <c r="Q27" i="1"/>
  <c r="M27" i="1"/>
  <c r="N27" i="1" s="1"/>
  <c r="O27" i="1" s="1"/>
  <c r="L27" i="1"/>
  <c r="H27" i="1"/>
  <c r="I27" i="1" s="1"/>
  <c r="J27" i="1" s="1"/>
  <c r="G27" i="1"/>
  <c r="C27" i="1"/>
  <c r="B27" i="1"/>
  <c r="W26" i="1"/>
  <c r="V26" i="1"/>
  <c r="X26" i="1" s="1"/>
  <c r="Y26" i="1" s="1"/>
  <c r="R26" i="1"/>
  <c r="Q26" i="1"/>
  <c r="S26" i="1" s="1"/>
  <c r="T26" i="1" s="1"/>
  <c r="M26" i="1"/>
  <c r="L26" i="1"/>
  <c r="N26" i="1" s="1"/>
  <c r="O26" i="1" s="1"/>
  <c r="H26" i="1"/>
  <c r="G26" i="1"/>
  <c r="I26" i="1" s="1"/>
  <c r="J26" i="1" s="1"/>
  <c r="C26" i="1"/>
  <c r="AB26" i="1" s="1"/>
  <c r="B26" i="1"/>
  <c r="D26" i="1" s="1"/>
  <c r="E26" i="1" s="1"/>
  <c r="W25" i="1"/>
  <c r="R25" i="1"/>
  <c r="M25" i="1"/>
  <c r="H25" i="1"/>
  <c r="C25" i="1"/>
  <c r="W24" i="1"/>
  <c r="R24" i="1"/>
  <c r="M24" i="1"/>
  <c r="H24" i="1"/>
  <c r="C24" i="1"/>
  <c r="X23" i="1"/>
  <c r="Y23" i="1" s="1"/>
  <c r="W23" i="1"/>
  <c r="W70" i="1" s="1"/>
  <c r="V23" i="1"/>
  <c r="V70" i="1" s="1"/>
  <c r="X70" i="1" s="1"/>
  <c r="Y70" i="1" s="1"/>
  <c r="S23" i="1"/>
  <c r="T23" i="1" s="1"/>
  <c r="R23" i="1"/>
  <c r="R70" i="1" s="1"/>
  <c r="Q23" i="1"/>
  <c r="Q70" i="1" s="1"/>
  <c r="S70" i="1" s="1"/>
  <c r="T70" i="1" s="1"/>
  <c r="N23" i="1"/>
  <c r="O23" i="1" s="1"/>
  <c r="M23" i="1"/>
  <c r="M70" i="1" s="1"/>
  <c r="L23" i="1"/>
  <c r="L70" i="1" s="1"/>
  <c r="N70" i="1" s="1"/>
  <c r="O70" i="1" s="1"/>
  <c r="I23" i="1"/>
  <c r="J23" i="1" s="1"/>
  <c r="H23" i="1"/>
  <c r="H70" i="1" s="1"/>
  <c r="G23" i="1"/>
  <c r="G70" i="1" s="1"/>
  <c r="I70" i="1" s="1"/>
  <c r="D23" i="1"/>
  <c r="E23" i="1" s="1"/>
  <c r="C23" i="1"/>
  <c r="C70" i="1" s="1"/>
  <c r="B23" i="1"/>
  <c r="B70" i="1" s="1"/>
  <c r="D70" i="1" s="1"/>
  <c r="E70" i="1" s="1"/>
  <c r="W22" i="1"/>
  <c r="R22" i="1"/>
  <c r="M22" i="1"/>
  <c r="H22" i="1"/>
  <c r="C22" i="1"/>
  <c r="W21" i="1"/>
  <c r="W64" i="1" s="1"/>
  <c r="V21" i="1"/>
  <c r="V64" i="1" s="1"/>
  <c r="X64" i="1" s="1"/>
  <c r="Y64" i="1" s="1"/>
  <c r="R21" i="1"/>
  <c r="R64" i="1" s="1"/>
  <c r="Q21" i="1"/>
  <c r="S21" i="1" s="1"/>
  <c r="T21" i="1" s="1"/>
  <c r="N21" i="1"/>
  <c r="O21" i="1" s="1"/>
  <c r="M21" i="1"/>
  <c r="M64" i="1" s="1"/>
  <c r="L21" i="1"/>
  <c r="H21" i="1"/>
  <c r="H64" i="1" s="1"/>
  <c r="G21" i="1"/>
  <c r="C21" i="1"/>
  <c r="C64" i="1" s="1"/>
  <c r="B21" i="1"/>
  <c r="B64" i="1" s="1"/>
  <c r="D64" i="1" s="1"/>
  <c r="E64" i="1" s="1"/>
  <c r="W20" i="1"/>
  <c r="R20" i="1"/>
  <c r="M20" i="1"/>
  <c r="H20" i="1"/>
  <c r="C20" i="1"/>
  <c r="W19" i="1"/>
  <c r="V19" i="1"/>
  <c r="X19" i="1" s="1"/>
  <c r="Y19" i="1" s="1"/>
  <c r="R19" i="1"/>
  <c r="Q19" i="1"/>
  <c r="S19" i="1" s="1"/>
  <c r="T19" i="1" s="1"/>
  <c r="N19" i="1"/>
  <c r="O19" i="1" s="1"/>
  <c r="M19" i="1"/>
  <c r="L19" i="1"/>
  <c r="H19" i="1"/>
  <c r="I19" i="1" s="1"/>
  <c r="J19" i="1" s="1"/>
  <c r="G19" i="1"/>
  <c r="C19" i="1"/>
  <c r="B19" i="1"/>
  <c r="D19" i="1" s="1"/>
  <c r="E19" i="1" s="1"/>
  <c r="W18" i="1"/>
  <c r="R18" i="1"/>
  <c r="M18" i="1"/>
  <c r="H18" i="1"/>
  <c r="C18" i="1"/>
  <c r="AB17" i="1"/>
  <c r="W17" i="1"/>
  <c r="V17" i="1"/>
  <c r="X17" i="1" s="1"/>
  <c r="T17" i="1"/>
  <c r="R17" i="1"/>
  <c r="Q17" i="1"/>
  <c r="S17" i="1" s="1"/>
  <c r="M17" i="1"/>
  <c r="L17" i="1"/>
  <c r="H17" i="1"/>
  <c r="G17" i="1"/>
  <c r="I17" i="1" s="1"/>
  <c r="J17" i="1" s="1"/>
  <c r="C17" i="1"/>
  <c r="B17" i="1"/>
  <c r="D17" i="1" s="1"/>
  <c r="E17" i="1" s="1"/>
  <c r="AA16" i="1"/>
  <c r="X16" i="1"/>
  <c r="W16" i="1"/>
  <c r="V16" i="1"/>
  <c r="S16" i="1"/>
  <c r="T16" i="1" s="1"/>
  <c r="R16" i="1"/>
  <c r="Q16" i="1"/>
  <c r="Q18" i="1" s="1"/>
  <c r="N16" i="1"/>
  <c r="O16" i="1" s="1"/>
  <c r="M16" i="1"/>
  <c r="L16" i="1"/>
  <c r="H16" i="1"/>
  <c r="I16" i="1" s="1"/>
  <c r="G16" i="1"/>
  <c r="C16" i="1"/>
  <c r="D16" i="1" s="1"/>
  <c r="E16" i="1" s="1"/>
  <c r="B16" i="1"/>
  <c r="AB15" i="1"/>
  <c r="W15" i="1"/>
  <c r="X15" i="1" s="1"/>
  <c r="Y15" i="1" s="1"/>
  <c r="V15" i="1"/>
  <c r="R15" i="1"/>
  <c r="S15" i="1" s="1"/>
  <c r="T15" i="1" s="1"/>
  <c r="Q15" i="1"/>
  <c r="M15" i="1"/>
  <c r="N15" i="1" s="1"/>
  <c r="O15" i="1" s="1"/>
  <c r="L15" i="1"/>
  <c r="H15" i="1"/>
  <c r="I15" i="1" s="1"/>
  <c r="J15" i="1" s="1"/>
  <c r="G15" i="1"/>
  <c r="C15" i="1"/>
  <c r="D15" i="1" s="1"/>
  <c r="E15" i="1" s="1"/>
  <c r="B15" i="1"/>
  <c r="AA15" i="1" s="1"/>
  <c r="AC15" i="1" s="1"/>
  <c r="AD15" i="1" s="1"/>
  <c r="AB14" i="1"/>
  <c r="X14" i="1"/>
  <c r="Y14" i="1" s="1"/>
  <c r="W14" i="1"/>
  <c r="V14" i="1"/>
  <c r="S14" i="1"/>
  <c r="T14" i="1" s="1"/>
  <c r="R14" i="1"/>
  <c r="Q14" i="1"/>
  <c r="N14" i="1"/>
  <c r="O14" i="1" s="1"/>
  <c r="M14" i="1"/>
  <c r="L14" i="1"/>
  <c r="I14" i="1"/>
  <c r="J14" i="1" s="1"/>
  <c r="H14" i="1"/>
  <c r="G14" i="1"/>
  <c r="D14" i="1"/>
  <c r="E14" i="1" s="1"/>
  <c r="C14" i="1"/>
  <c r="B14" i="1"/>
  <c r="AA14" i="1" s="1"/>
  <c r="AC14" i="1" s="1"/>
  <c r="AD14" i="1" s="1"/>
  <c r="W13" i="1"/>
  <c r="X13" i="1" s="1"/>
  <c r="Y13" i="1" s="1"/>
  <c r="V13" i="1"/>
  <c r="R13" i="1"/>
  <c r="S13" i="1" s="1"/>
  <c r="T13" i="1" s="1"/>
  <c r="Q13" i="1"/>
  <c r="M13" i="1"/>
  <c r="N13" i="1" s="1"/>
  <c r="O13" i="1" s="1"/>
  <c r="L13" i="1"/>
  <c r="H13" i="1"/>
  <c r="I13" i="1" s="1"/>
  <c r="J13" i="1" s="1"/>
  <c r="G13" i="1"/>
  <c r="C13" i="1"/>
  <c r="D13" i="1" s="1"/>
  <c r="E13" i="1" s="1"/>
  <c r="B13" i="1"/>
  <c r="AA13" i="1" s="1"/>
  <c r="AB12" i="1"/>
  <c r="AB63" i="1" s="1"/>
  <c r="W12" i="1"/>
  <c r="W63" i="1" s="1"/>
  <c r="V12" i="1"/>
  <c r="V63" i="1" s="1"/>
  <c r="R12" i="1"/>
  <c r="R63" i="1" s="1"/>
  <c r="Q12" i="1"/>
  <c r="Q63" i="1" s="1"/>
  <c r="M12" i="1"/>
  <c r="M63" i="1" s="1"/>
  <c r="L12" i="1"/>
  <c r="L63" i="1" s="1"/>
  <c r="N63" i="1" s="1"/>
  <c r="O63" i="1" s="1"/>
  <c r="H12" i="1"/>
  <c r="H63" i="1" s="1"/>
  <c r="G12" i="1"/>
  <c r="G63" i="1" s="1"/>
  <c r="I63" i="1" s="1"/>
  <c r="J63" i="1" s="1"/>
  <c r="C12" i="1"/>
  <c r="C63" i="1" s="1"/>
  <c r="B12" i="1"/>
  <c r="B18" i="1" s="1"/>
  <c r="AB8" i="1"/>
  <c r="AA8" i="1"/>
  <c r="W8" i="1"/>
  <c r="V8" i="1"/>
  <c r="R8" i="1"/>
  <c r="Q8" i="1"/>
  <c r="M8" i="1"/>
  <c r="L8" i="1"/>
  <c r="H8" i="1"/>
  <c r="G8" i="1"/>
  <c r="C8" i="1"/>
  <c r="B8" i="1"/>
  <c r="A3" i="1"/>
  <c r="A2" i="1"/>
  <c r="S18" i="1" l="1"/>
  <c r="T18" i="1" s="1"/>
  <c r="Q20" i="1"/>
  <c r="Q24" i="1" s="1"/>
  <c r="T24" i="1" s="1"/>
  <c r="B20" i="1"/>
  <c r="B22" i="1" s="1"/>
  <c r="E22" i="1" s="1"/>
  <c r="D18" i="1"/>
  <c r="E18" i="1" s="1"/>
  <c r="L18" i="1"/>
  <c r="AB19" i="1"/>
  <c r="S30" i="1"/>
  <c r="T30" i="1"/>
  <c r="D12" i="1"/>
  <c r="E12" i="1" s="1"/>
  <c r="I12" i="1"/>
  <c r="J12" i="1" s="1"/>
  <c r="S12" i="1"/>
  <c r="T12" i="1" s="1"/>
  <c r="X12" i="1"/>
  <c r="Y12" i="1" s="1"/>
  <c r="V18" i="1"/>
  <c r="AB18" i="1"/>
  <c r="AB20" i="1" s="1"/>
  <c r="AA30" i="1"/>
  <c r="AB13" i="1"/>
  <c r="AC13" i="1" s="1"/>
  <c r="AD13" i="1" s="1"/>
  <c r="AB16" i="1"/>
  <c r="AC16" i="1" s="1"/>
  <c r="AD16" i="1" s="1"/>
  <c r="N17" i="1"/>
  <c r="O17" i="1" s="1"/>
  <c r="AA17" i="1"/>
  <c r="AC17" i="1" s="1"/>
  <c r="AD17" i="1" s="1"/>
  <c r="AA19" i="1"/>
  <c r="G64" i="1"/>
  <c r="I64" i="1" s="1"/>
  <c r="J64" i="1" s="1"/>
  <c r="AA21" i="1"/>
  <c r="AB27" i="1"/>
  <c r="AB30" i="1"/>
  <c r="B86" i="1"/>
  <c r="D36" i="1"/>
  <c r="E36" i="1" s="1"/>
  <c r="L86" i="1"/>
  <c r="N36" i="1"/>
  <c r="O36" i="1" s="1"/>
  <c r="V86" i="1"/>
  <c r="X36" i="1"/>
  <c r="Y36" i="1" s="1"/>
  <c r="AB37" i="1"/>
  <c r="AA26" i="1"/>
  <c r="AC26" i="1" s="1"/>
  <c r="AD26" i="1" s="1"/>
  <c r="S40" i="1"/>
  <c r="T40" i="1" s="1"/>
  <c r="Q41" i="1"/>
  <c r="S41" i="1" s="1"/>
  <c r="T41" i="1" s="1"/>
  <c r="I43" i="1"/>
  <c r="J43" i="1" s="1"/>
  <c r="G44" i="1"/>
  <c r="I44" i="1" s="1"/>
  <c r="J44" i="1" s="1"/>
  <c r="G18" i="1"/>
  <c r="I21" i="1"/>
  <c r="J21" i="1" s="1"/>
  <c r="Q64" i="1"/>
  <c r="S64" i="1" s="1"/>
  <c r="T64" i="1" s="1"/>
  <c r="Q22" i="1"/>
  <c r="T22" i="1" s="1"/>
  <c r="D27" i="1"/>
  <c r="AA27" i="1"/>
  <c r="AC27" i="1" s="1"/>
  <c r="AD27" i="1" s="1"/>
  <c r="G86" i="1"/>
  <c r="I36" i="1"/>
  <c r="J36" i="1" s="1"/>
  <c r="Q86" i="1"/>
  <c r="S36" i="1"/>
  <c r="T36" i="1" s="1"/>
  <c r="AA36" i="1"/>
  <c r="AC36" i="1" s="1"/>
  <c r="AD36" i="1" s="1"/>
  <c r="B44" i="1"/>
  <c r="D44" i="1" s="1"/>
  <c r="E44" i="1" s="1"/>
  <c r="AB62" i="1"/>
  <c r="AC59" i="1"/>
  <c r="AD59" i="1" s="1"/>
  <c r="B63" i="1"/>
  <c r="D63" i="1" s="1"/>
  <c r="E63" i="1" s="1"/>
  <c r="B41" i="1"/>
  <c r="D41" i="1" s="1"/>
  <c r="E41" i="1" s="1"/>
  <c r="AA12" i="1"/>
  <c r="AB21" i="1"/>
  <c r="Q44" i="1"/>
  <c r="S44" i="1" s="1"/>
  <c r="T44" i="1" s="1"/>
  <c r="S43" i="1"/>
  <c r="T43" i="1" s="1"/>
  <c r="AD62" i="1"/>
  <c r="N12" i="1"/>
  <c r="O12" i="1" s="1"/>
  <c r="D21" i="1"/>
  <c r="E21" i="1" s="1"/>
  <c r="L64" i="1"/>
  <c r="N64" i="1" s="1"/>
  <c r="O64" i="1" s="1"/>
  <c r="X21" i="1"/>
  <c r="Y21" i="1" s="1"/>
  <c r="N30" i="1"/>
  <c r="O30" i="1"/>
  <c r="AA37" i="1"/>
  <c r="AC37" i="1" s="1"/>
  <c r="AD37" i="1" s="1"/>
  <c r="D37" i="1"/>
  <c r="AB41" i="1"/>
  <c r="G41" i="1"/>
  <c r="I41" i="1" s="1"/>
  <c r="J41" i="1" s="1"/>
  <c r="AA43" i="1"/>
  <c r="D43" i="1"/>
  <c r="E43" i="1" s="1"/>
  <c r="L44" i="1"/>
  <c r="N44" i="1" s="1"/>
  <c r="O44" i="1" s="1"/>
  <c r="N43" i="1"/>
  <c r="O43" i="1" s="1"/>
  <c r="D52" i="1"/>
  <c r="E52" i="1" s="1"/>
  <c r="AA52" i="1"/>
  <c r="AC52" i="1" s="1"/>
  <c r="AD52" i="1" s="1"/>
  <c r="AC67" i="1"/>
  <c r="AD67" i="1" s="1"/>
  <c r="AA69" i="1"/>
  <c r="AC69" i="1" s="1"/>
  <c r="AD69" i="1" s="1"/>
  <c r="S63" i="1"/>
  <c r="T63" i="1" s="1"/>
  <c r="X63" i="1"/>
  <c r="Y63" i="1" s="1"/>
  <c r="AB23" i="1"/>
  <c r="D30" i="1"/>
  <c r="D40" i="1"/>
  <c r="E40" i="1" s="1"/>
  <c r="X40" i="1"/>
  <c r="Y40" i="1" s="1"/>
  <c r="L41" i="1"/>
  <c r="N41" i="1" s="1"/>
  <c r="O41" i="1" s="1"/>
  <c r="V44" i="1"/>
  <c r="X44" i="1" s="1"/>
  <c r="Y44" i="1" s="1"/>
  <c r="AA51" i="1"/>
  <c r="AC51" i="1" s="1"/>
  <c r="AD51" i="1" s="1"/>
  <c r="AC54" i="1"/>
  <c r="AD54" i="1" s="1"/>
  <c r="V41" i="1"/>
  <c r="X41" i="1" s="1"/>
  <c r="Y41" i="1" s="1"/>
  <c r="J66" i="1"/>
  <c r="AA23" i="1"/>
  <c r="AA40" i="1"/>
  <c r="E66" i="1"/>
  <c r="AA66" i="1"/>
  <c r="AD66" i="1" s="1"/>
  <c r="I54" i="1"/>
  <c r="J54" i="1" s="1"/>
  <c r="D55" i="1"/>
  <c r="E55" i="1" s="1"/>
  <c r="AB70" i="1" l="1"/>
  <c r="AB24" i="1"/>
  <c r="AB25" i="1"/>
  <c r="AA63" i="1"/>
  <c r="AC63" i="1" s="1"/>
  <c r="AD63" i="1" s="1"/>
  <c r="AA18" i="1"/>
  <c r="AC12" i="1"/>
  <c r="AD12" i="1" s="1"/>
  <c r="AC19" i="1"/>
  <c r="AD19" i="1" s="1"/>
  <c r="B24" i="1"/>
  <c r="E24" i="1" s="1"/>
  <c r="G20" i="1"/>
  <c r="I18" i="1"/>
  <c r="J18" i="1" s="1"/>
  <c r="AA64" i="1"/>
  <c r="AC64" i="1" s="1"/>
  <c r="AD64" i="1" s="1"/>
  <c r="AC21" i="1"/>
  <c r="AD21" i="1" s="1"/>
  <c r="AC30" i="1"/>
  <c r="AD30" i="1" s="1"/>
  <c r="AA70" i="1"/>
  <c r="AC70" i="1" s="1"/>
  <c r="AD70" i="1" s="1"/>
  <c r="AC23" i="1"/>
  <c r="AD23" i="1" s="1"/>
  <c r="AC40" i="1"/>
  <c r="AD40" i="1" s="1"/>
  <c r="AA41" i="1"/>
  <c r="AC41" i="1" s="1"/>
  <c r="AD41" i="1" s="1"/>
  <c r="AB64" i="1"/>
  <c r="AB22" i="1"/>
  <c r="V20" i="1"/>
  <c r="X18" i="1"/>
  <c r="Y18" i="1" s="1"/>
  <c r="Q25" i="1"/>
  <c r="S20" i="1"/>
  <c r="T20" i="1" s="1"/>
  <c r="D20" i="1"/>
  <c r="E20" i="1" s="1"/>
  <c r="B25" i="1"/>
  <c r="AB44" i="1"/>
  <c r="AA44" i="1"/>
  <c r="AC44" i="1" s="1"/>
  <c r="AD44" i="1" s="1"/>
  <c r="AC43" i="1"/>
  <c r="AD43" i="1" s="1"/>
  <c r="N18" i="1"/>
  <c r="O18" i="1" s="1"/>
  <c r="L20" i="1"/>
  <c r="L24" i="1" l="1"/>
  <c r="O24" i="1" s="1"/>
  <c r="L25" i="1"/>
  <c r="N20" i="1"/>
  <c r="O20" i="1" s="1"/>
  <c r="L22" i="1"/>
  <c r="O22" i="1" s="1"/>
  <c r="S25" i="1"/>
  <c r="T25" i="1" s="1"/>
  <c r="Q28" i="1"/>
  <c r="AB31" i="1"/>
  <c r="AB32" i="1" s="1"/>
  <c r="AB28" i="1"/>
  <c r="AB29" i="1" s="1"/>
  <c r="X20" i="1"/>
  <c r="Y20" i="1" s="1"/>
  <c r="V25" i="1"/>
  <c r="V22" i="1"/>
  <c r="Y22" i="1" s="1"/>
  <c r="V24" i="1"/>
  <c r="Y24" i="1" s="1"/>
  <c r="D25" i="1"/>
  <c r="E25" i="1" s="1"/>
  <c r="B28" i="1"/>
  <c r="G24" i="1"/>
  <c r="J24" i="1" s="1"/>
  <c r="G25" i="1"/>
  <c r="I20" i="1"/>
  <c r="J20" i="1" s="1"/>
  <c r="G22" i="1"/>
  <c r="J22" i="1" s="1"/>
  <c r="AA20" i="1"/>
  <c r="AC18" i="1"/>
  <c r="AD18" i="1" s="1"/>
  <c r="AA25" i="1" l="1"/>
  <c r="AC20" i="1"/>
  <c r="AD20" i="1" s="1"/>
  <c r="AA22" i="1"/>
  <c r="AD22" i="1" s="1"/>
  <c r="AA24" i="1"/>
  <c r="AD24" i="1" s="1"/>
  <c r="B31" i="1"/>
  <c r="D28" i="1"/>
  <c r="E28" i="1" s="1"/>
  <c r="B29" i="1"/>
  <c r="E29" i="1" s="1"/>
  <c r="X25" i="1"/>
  <c r="Y25" i="1" s="1"/>
  <c r="V28" i="1"/>
  <c r="Q31" i="1"/>
  <c r="S28" i="1"/>
  <c r="T28" i="1" s="1"/>
  <c r="Q29" i="1"/>
  <c r="T29" i="1" s="1"/>
  <c r="N25" i="1"/>
  <c r="O25" i="1" s="1"/>
  <c r="L28" i="1"/>
  <c r="I25" i="1"/>
  <c r="J25" i="1" s="1"/>
  <c r="G28" i="1"/>
  <c r="L31" i="1" l="1"/>
  <c r="L29" i="1"/>
  <c r="O29" i="1" s="1"/>
  <c r="N28" i="1"/>
  <c r="O28" i="1" s="1"/>
  <c r="Q32" i="1"/>
  <c r="T32" i="1" s="1"/>
  <c r="Q75" i="1"/>
  <c r="S31" i="1"/>
  <c r="T31" i="1" s="1"/>
  <c r="V31" i="1"/>
  <c r="X28" i="1"/>
  <c r="Y28" i="1" s="1"/>
  <c r="V29" i="1"/>
  <c r="Y29" i="1" s="1"/>
  <c r="B75" i="1"/>
  <c r="B32" i="1"/>
  <c r="E32" i="1" s="1"/>
  <c r="D31" i="1"/>
  <c r="E31" i="1" s="1"/>
  <c r="AA31" i="1"/>
  <c r="AC25" i="1"/>
  <c r="AD25" i="1" s="1"/>
  <c r="AA28" i="1"/>
  <c r="G31" i="1"/>
  <c r="G29" i="1"/>
  <c r="J29" i="1" s="1"/>
  <c r="I28" i="1"/>
  <c r="J28" i="1" s="1"/>
  <c r="AA29" i="1" l="1"/>
  <c r="AD29" i="1" s="1"/>
  <c r="AC28" i="1"/>
  <c r="AD28" i="1" s="1"/>
  <c r="V75" i="1"/>
  <c r="V32" i="1"/>
  <c r="Y32" i="1" s="1"/>
  <c r="X31" i="1"/>
  <c r="Y31" i="1" s="1"/>
  <c r="AA32" i="1"/>
  <c r="AD32" i="1" s="1"/>
  <c r="AC31" i="1"/>
  <c r="AD31" i="1" s="1"/>
  <c r="L75" i="1"/>
  <c r="L32" i="1"/>
  <c r="O32" i="1" s="1"/>
  <c r="N31" i="1"/>
  <c r="O31" i="1" s="1"/>
  <c r="G75" i="1"/>
  <c r="G32" i="1"/>
  <c r="J32" i="1" s="1"/>
  <c r="I31" i="1"/>
  <c r="J31" i="1" s="1"/>
</calcChain>
</file>

<file path=xl/sharedStrings.xml><?xml version="1.0" encoding="utf-8"?>
<sst xmlns="http://schemas.openxmlformats.org/spreadsheetml/2006/main" count="94" uniqueCount="71">
  <si>
    <t>REGION IV - A</t>
  </si>
  <si>
    <t>(In Thousand)</t>
  </si>
  <si>
    <t>BATELEC I</t>
  </si>
  <si>
    <t>BATELEC II</t>
  </si>
  <si>
    <t>FLECO</t>
  </si>
  <si>
    <t>QUEZELCO I</t>
  </si>
  <si>
    <t>QUEZELCO II</t>
  </si>
  <si>
    <t>T O T A L</t>
  </si>
  <si>
    <t>Inc. / (Dec.)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</si>
  <si>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</si>
  <si>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</si>
  <si>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</si>
  <si>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</si>
  <si>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</si>
  <si>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Charge/FIT-All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</si>
  <si>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</si>
  <si>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</si>
  <si>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</si>
  <si>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</si>
  <si>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</si>
  <si>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</si>
  <si>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</si>
  <si>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</si>
  <si>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</si>
  <si>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</si>
  <si>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</si>
  <si>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</si>
  <si>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</si>
  <si>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</si>
  <si>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</si>
  <si>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</si>
  <si>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</t>
  </si>
  <si>
    <t xml:space="preserve">  Cash-General Fund</t>
  </si>
  <si>
    <t xml:space="preserve">  Sinking Fund-Loan Fund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</si>
  <si>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</si>
  <si>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</si>
  <si>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</si>
  <si>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</si>
  <si>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</si>
  <si>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</si>
  <si>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</si>
  <si>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</si>
  <si>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</si>
  <si>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</si>
  <si>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</si>
  <si>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</si>
  <si>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</si>
  <si>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</si>
  <si>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</si>
  <si>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</si>
  <si>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</si>
  <si>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</si>
  <si>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</si>
  <si>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</si>
  <si>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</t>
  </si>
  <si>
    <t xml:space="preserve">  Average Systems Rate (P)</t>
  </si>
  <si>
    <t xml:space="preserve">  Average Power Cost (P)</t>
  </si>
  <si>
    <t xml:space="preserve">  Average Collection Period</t>
  </si>
  <si>
    <t xml:space="preserve"> 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</si>
  <si>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</si>
  <si>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</si>
  <si>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</si>
  <si>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</si>
  <si>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</si>
  <si>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</si>
  <si>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Mega Large</t>
  </si>
  <si>
    <t>AAA - Extra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</si>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</sst>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_)"/>
    <numFmt numFmtId="166" formatCode="0.00_)"/>
  </numFmts>
  <fonts count="9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0" xfId="1" applyNumberFormat="1" applyFont="1" applyFill="1" applyAlignment="1">
      <alignment horizontal="right"/>
    </xf>
    <xf numFmtId="165" fontId="2" fillId="0" borderId="0" xfId="0" applyNumberFormat="1" applyFont="1"/>
    <xf numFmtId="1" fontId="2" fillId="0" borderId="0" xfId="0" applyNumberFormat="1" applyFont="1"/>
    <xf numFmtId="3" fontId="2" fillId="0" borderId="0" xfId="0" applyNumberFormat="1" applyFont="1" applyAlignment="1">
      <alignment horizontal="left"/>
    </xf>
    <xf numFmtId="164" fontId="2" fillId="0" borderId="0" xfId="1" applyNumberFormat="1" applyFont="1" applyFill="1" applyAlignment="1">
      <alignment horizontal="left"/>
    </xf>
    <xf numFmtId="2" fontId="2" fillId="0" borderId="0" xfId="0" applyNumberFormat="1" applyFont="1" applyAlignment="1">
      <alignment horizontal="left"/>
    </xf>
    <xf numFmtId="2" fontId="2" fillId="0" borderId="0" xfId="1" applyNumberFormat="1" applyFont="1" applyFill="1"/>
    <xf numFmtId="1" fontId="2" fillId="0" borderId="0" xfId="1" applyNumberFormat="1" applyFont="1" applyFill="1"/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right"/>
    </xf>
    <xf numFmtId="2" fontId="2" fillId="0" borderId="0" xfId="0" applyNumberFormat="1" applyFont="1"/>
    <xf numFmtId="43" fontId="2" fillId="0" borderId="0" xfId="1" applyFont="1" applyFill="1"/>
    <xf numFmtId="43" fontId="2" fillId="0" borderId="0" xfId="1" applyFont="1" applyFill="1" applyAlignment="1">
      <alignment horizontal="right"/>
    </xf>
    <xf numFmtId="166" fontId="2" fillId="0" borderId="0" xfId="0" applyNumberFormat="1" applyFont="1"/>
    <xf numFmtId="43" fontId="2" fillId="0" borderId="0" xfId="1" applyNumberFormat="1" applyFont="1" applyFill="1"/>
    <xf numFmtId="43" fontId="5" fillId="0" borderId="0" xfId="0" applyNumberFormat="1" applyFont="1" applyAlignment="1">
      <alignment horizontal="left"/>
    </xf>
    <xf numFmtId="43" fontId="5" fillId="0" borderId="0" xfId="1" applyFont="1" applyFill="1"/>
    <xf numFmtId="43" fontId="5" fillId="0" borderId="0" xfId="1" applyFont="1" applyFill="1" applyAlignment="1">
      <alignment horizontal="right"/>
    </xf>
    <xf numFmtId="43" fontId="5" fillId="0" borderId="0" xfId="0" applyNumberFormat="1" applyFont="1"/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0" fontId="6" fillId="0" borderId="0" xfId="0" applyFont="1"/>
    <xf numFmtId="43" fontId="6" fillId="0" borderId="0" xfId="0" applyNumberFormat="1" applyFont="1"/>
    <xf numFmtId="165" fontId="6" fillId="0" borderId="0" xfId="0" applyNumberFormat="1" applyFont="1"/>
    <xf numFmtId="0" fontId="7" fillId="0" borderId="0" xfId="0" applyFont="1"/>
    <xf numFmtId="43" fontId="8" fillId="0" borderId="0" xfId="0" applyNumberFormat="1" applyFont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4A\BATELEC%20I_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4A\BATELEC%20II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4A\FLECO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4A\QUEZELCO%20I_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4A\QUEZELCO%20II_SE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2">
          <cell r="B2" t="str">
            <v>Financial Profile as of September 30, 2024</v>
          </cell>
        </row>
        <row r="3">
          <cell r="B3" t="str">
            <v>With Comparative Figures as of September 30, 2023</v>
          </cell>
        </row>
        <row r="5">
          <cell r="B5" t="str">
            <v>September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36">
          <cell r="A36" t="str">
            <v>BATELEC I</v>
          </cell>
          <cell r="N36">
            <v>96.133960828825977</v>
          </cell>
          <cell r="P36">
            <v>135650.39067000002</v>
          </cell>
          <cell r="S36">
            <v>274328.51801</v>
          </cell>
        </row>
        <row r="37">
          <cell r="A37" t="str">
            <v>BATELEC II</v>
          </cell>
          <cell r="N37">
            <v>98.821317981308482</v>
          </cell>
          <cell r="P37">
            <v>284065.63249000005</v>
          </cell>
          <cell r="S37">
            <v>1261581.2892</v>
          </cell>
        </row>
        <row r="38">
          <cell r="A38" t="str">
            <v>FLECO</v>
          </cell>
          <cell r="N38">
            <v>99.870541225559151</v>
          </cell>
          <cell r="P38">
            <v>69415.993579999995</v>
          </cell>
          <cell r="S38">
            <v>140796.28318</v>
          </cell>
        </row>
        <row r="39">
          <cell r="A39" t="str">
            <v>QUEZELCO I</v>
          </cell>
          <cell r="N39">
            <v>97.019799993747981</v>
          </cell>
          <cell r="P39">
            <v>39547.541789999996</v>
          </cell>
          <cell r="S39">
            <v>119672.35691</v>
          </cell>
        </row>
        <row r="40">
          <cell r="A40" t="str">
            <v>QUEZELCO II</v>
          </cell>
          <cell r="N40">
            <v>100</v>
          </cell>
          <cell r="P40">
            <v>38573.820449999992</v>
          </cell>
          <cell r="S40">
            <v>93078.755470000004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4050167.4728800002</v>
          </cell>
        </row>
        <row r="6">
          <cell r="U6">
            <v>91293.95861999999</v>
          </cell>
        </row>
        <row r="7">
          <cell r="U7">
            <v>131881.13382000002</v>
          </cell>
        </row>
        <row r="10">
          <cell r="U10">
            <v>416851.00802000001</v>
          </cell>
        </row>
        <row r="11">
          <cell r="U11">
            <v>5370.9434599999995</v>
          </cell>
        </row>
        <row r="12">
          <cell r="U12">
            <v>-113229.70787</v>
          </cell>
        </row>
        <row r="14">
          <cell r="U14">
            <v>37003.100539999999</v>
          </cell>
        </row>
        <row r="16">
          <cell r="U16">
            <v>3104005.5776399998</v>
          </cell>
        </row>
        <row r="18">
          <cell r="U18">
            <v>350767.74797999999</v>
          </cell>
        </row>
        <row r="21">
          <cell r="U21">
            <v>55873.4784</v>
          </cell>
        </row>
        <row r="22">
          <cell r="U22">
            <v>0</v>
          </cell>
        </row>
        <row r="25">
          <cell r="U25">
            <v>0</v>
          </cell>
        </row>
        <row r="31">
          <cell r="U31">
            <v>274328.52</v>
          </cell>
        </row>
        <row r="32">
          <cell r="U32">
            <v>0</v>
          </cell>
        </row>
        <row r="33">
          <cell r="U33">
            <v>3814.81</v>
          </cell>
        </row>
        <row r="35">
          <cell r="U35">
            <v>643264.4</v>
          </cell>
        </row>
        <row r="38">
          <cell r="U38">
            <v>311284.37</v>
          </cell>
        </row>
        <row r="40">
          <cell r="U40">
            <v>348200.71955666662</v>
          </cell>
        </row>
        <row r="41">
          <cell r="U41">
            <v>190.05770999999999</v>
          </cell>
        </row>
        <row r="42">
          <cell r="U42">
            <v>123643.04676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  <cell r="G13">
            <v>8942520.1977200005</v>
          </cell>
          <cell r="L13">
            <v>1343100.92053</v>
          </cell>
          <cell r="Q13">
            <v>2079750.67185</v>
          </cell>
          <cell r="V13">
            <v>527279.59505999996</v>
          </cell>
        </row>
        <row r="14">
          <cell r="B14">
            <v>80265.669430000009</v>
          </cell>
          <cell r="G14">
            <v>281321.63132000004</v>
          </cell>
          <cell r="L14">
            <v>55067.760909999997</v>
          </cell>
          <cell r="Q14">
            <v>48451.372999999992</v>
          </cell>
          <cell r="V14">
            <v>22496.888760000002</v>
          </cell>
        </row>
        <row r="15">
          <cell r="B15">
            <v>90460.460510000004</v>
          </cell>
          <cell r="G15">
            <v>217282.50780000002</v>
          </cell>
          <cell r="L15">
            <v>25293.013170000002</v>
          </cell>
          <cell r="Q15">
            <v>109265.52909</v>
          </cell>
          <cell r="V15">
            <v>10525.724179999999</v>
          </cell>
        </row>
        <row r="16">
          <cell r="B16">
            <v>423716.45597999997</v>
          </cell>
          <cell r="G16">
            <v>876917.70869</v>
          </cell>
          <cell r="L16">
            <v>138577.70989</v>
          </cell>
          <cell r="Q16">
            <v>212240.17741</v>
          </cell>
          <cell r="V16">
            <v>54449.364170000001</v>
          </cell>
        </row>
        <row r="17">
          <cell r="B17">
            <v>6893.87824</v>
          </cell>
          <cell r="G17">
            <v>0</v>
          </cell>
          <cell r="L17">
            <v>2068.0735100000002</v>
          </cell>
          <cell r="Q17">
            <v>0</v>
          </cell>
          <cell r="V17">
            <v>0</v>
          </cell>
        </row>
        <row r="18">
          <cell r="B18">
            <v>14355.467689999999</v>
          </cell>
          <cell r="G18">
            <v>4298.8696</v>
          </cell>
          <cell r="L18">
            <v>12.11656</v>
          </cell>
          <cell r="Q18">
            <v>0</v>
          </cell>
          <cell r="V18">
            <v>0</v>
          </cell>
        </row>
        <row r="19">
          <cell r="B19">
            <v>3561178.65203</v>
          </cell>
          <cell r="G19">
            <v>7562699.4803100014</v>
          </cell>
          <cell r="L19">
            <v>1122082.24649</v>
          </cell>
          <cell r="Q19">
            <v>1709793.59235</v>
          </cell>
          <cell r="V19">
            <v>439807.61794999993</v>
          </cell>
        </row>
        <row r="20">
          <cell r="B20">
            <v>28167.379699999998</v>
          </cell>
          <cell r="G20">
            <v>109130.89931000001</v>
          </cell>
          <cell r="L20">
            <v>62761.536990000008</v>
          </cell>
          <cell r="Q20">
            <v>82589.847110000002</v>
          </cell>
          <cell r="V20">
            <v>27556.475729999998</v>
          </cell>
        </row>
        <row r="21">
          <cell r="B21">
            <v>3589346.0317299999</v>
          </cell>
          <cell r="G21">
            <v>7671830.3796200017</v>
          </cell>
          <cell r="L21">
            <v>1184843.78348</v>
          </cell>
          <cell r="Q21">
            <v>1792383.43946</v>
          </cell>
          <cell r="V21">
            <v>467364.09367999993</v>
          </cell>
        </row>
        <row r="22">
          <cell r="B22">
            <v>3148502.5056699999</v>
          </cell>
          <cell r="G22">
            <v>6740067.6035099998</v>
          </cell>
          <cell r="L22">
            <v>975813.09458999999</v>
          </cell>
          <cell r="Q22">
            <v>1392282.3300700001</v>
          </cell>
          <cell r="V22">
            <v>348270.80184999999</v>
          </cell>
        </row>
        <row r="23">
          <cell r="B23">
            <v>88</v>
          </cell>
          <cell r="G23">
            <v>88</v>
          </cell>
          <cell r="L23">
            <v>82</v>
          </cell>
          <cell r="Q23">
            <v>78</v>
          </cell>
          <cell r="V23">
            <v>75</v>
          </cell>
        </row>
        <row r="24">
          <cell r="B24">
            <v>323496.71419999999</v>
          </cell>
          <cell r="G24">
            <v>718446.73927000002</v>
          </cell>
          <cell r="L24">
            <v>121469.25602</v>
          </cell>
          <cell r="Q24">
            <v>306140.39908</v>
          </cell>
          <cell r="V24">
            <v>84909.37460000001</v>
          </cell>
        </row>
        <row r="25">
          <cell r="B25">
            <v>9</v>
          </cell>
          <cell r="G25">
            <v>9</v>
          </cell>
          <cell r="L25">
            <v>10</v>
          </cell>
          <cell r="Q25">
            <v>17</v>
          </cell>
          <cell r="V25">
            <v>18</v>
          </cell>
        </row>
        <row r="26">
          <cell r="B26">
            <v>117346.81186000007</v>
          </cell>
          <cell r="G26">
            <v>213316.03684000182</v>
          </cell>
          <cell r="L26">
            <v>87561.43286999999</v>
          </cell>
          <cell r="Q26">
            <v>93960.710309999879</v>
          </cell>
          <cell r="V26">
            <v>34183.917229999934</v>
          </cell>
        </row>
        <row r="27">
          <cell r="B27">
            <v>51204.306099999994</v>
          </cell>
          <cell r="G27">
            <v>94517.989849999998</v>
          </cell>
          <cell r="L27">
            <v>22311.687900000001</v>
          </cell>
          <cell r="Q27">
            <v>64774.73936</v>
          </cell>
          <cell r="V27">
            <v>21239.495999999999</v>
          </cell>
        </row>
        <row r="28">
          <cell r="B28">
            <v>0</v>
          </cell>
          <cell r="G28">
            <v>6961.5635599999996</v>
          </cell>
          <cell r="L28">
            <v>11594.197500000002</v>
          </cell>
          <cell r="Q28">
            <v>17859.203300000001</v>
          </cell>
          <cell r="V28">
            <v>3310.5505599999997</v>
          </cell>
        </row>
        <row r="29">
          <cell r="B29">
            <v>66142.505760000087</v>
          </cell>
          <cell r="G29">
            <v>111836.48343000183</v>
          </cell>
          <cell r="L29">
            <v>53655.547469999983</v>
          </cell>
          <cell r="Q29">
            <v>11326.767649999878</v>
          </cell>
          <cell r="V29">
            <v>9633.8706699999348</v>
          </cell>
        </row>
        <row r="30">
          <cell r="B30">
            <v>2</v>
          </cell>
          <cell r="G30">
            <v>1</v>
          </cell>
          <cell r="L30">
            <v>5</v>
          </cell>
          <cell r="Q30">
            <v>1</v>
          </cell>
          <cell r="V30">
            <v>2</v>
          </cell>
        </row>
        <row r="31">
          <cell r="B31">
            <v>0</v>
          </cell>
          <cell r="G31">
            <v>2141.0823600000003</v>
          </cell>
          <cell r="L31">
            <v>4357.2311100000006</v>
          </cell>
          <cell r="Q31">
            <v>0</v>
          </cell>
          <cell r="V31">
            <v>0</v>
          </cell>
        </row>
        <row r="32">
          <cell r="B32">
            <v>66142.505760000087</v>
          </cell>
          <cell r="G32">
            <v>109695.40107000183</v>
          </cell>
          <cell r="L32">
            <v>49298.316359999983</v>
          </cell>
          <cell r="Q32">
            <v>11326.767649999878</v>
          </cell>
          <cell r="V32">
            <v>9633.8706699999348</v>
          </cell>
        </row>
        <row r="33">
          <cell r="B33">
            <v>2</v>
          </cell>
          <cell r="G33">
            <v>1</v>
          </cell>
          <cell r="L33">
            <v>4</v>
          </cell>
          <cell r="Q33">
            <v>1</v>
          </cell>
          <cell r="V33">
            <v>2</v>
          </cell>
        </row>
        <row r="37">
          <cell r="B37">
            <v>300559.42</v>
          </cell>
          <cell r="G37">
            <v>1208437.49</v>
          </cell>
          <cell r="L37">
            <v>125895.11</v>
          </cell>
          <cell r="Q37">
            <v>210034.27</v>
          </cell>
          <cell r="V37">
            <v>83599.28</v>
          </cell>
        </row>
        <row r="38">
          <cell r="B38">
            <v>0</v>
          </cell>
          <cell r="G38">
            <v>0</v>
          </cell>
          <cell r="L38">
            <v>5623.5</v>
          </cell>
          <cell r="Q38">
            <v>0</v>
          </cell>
          <cell r="V38">
            <v>9514.0499999999993</v>
          </cell>
        </row>
        <row r="39">
          <cell r="B39">
            <v>3812.77</v>
          </cell>
          <cell r="G39">
            <v>100179.91</v>
          </cell>
          <cell r="L39">
            <v>10148.280000000001</v>
          </cell>
          <cell r="Q39">
            <v>12582.51</v>
          </cell>
          <cell r="V39">
            <v>4460.49</v>
          </cell>
        </row>
        <row r="40">
          <cell r="B40">
            <v>0</v>
          </cell>
          <cell r="G40">
            <v>0</v>
          </cell>
          <cell r="L40">
            <v>0</v>
          </cell>
          <cell r="Q40">
            <v>0</v>
          </cell>
          <cell r="V40">
            <v>0</v>
          </cell>
        </row>
        <row r="41">
          <cell r="B41">
            <v>601868.92000000004</v>
          </cell>
          <cell r="G41">
            <v>880621.03</v>
          </cell>
          <cell r="L41">
            <v>153317.29</v>
          </cell>
          <cell r="Q41">
            <v>281140.7</v>
          </cell>
          <cell r="V41">
            <v>49329.65</v>
          </cell>
        </row>
        <row r="42">
          <cell r="B42">
            <v>1.2968609324180163</v>
          </cell>
          <cell r="G42">
            <v>0.88628139436807996</v>
          </cell>
          <cell r="L42">
            <v>1.027365545587964</v>
          </cell>
          <cell r="Q42">
            <v>1.2166200180857512</v>
          </cell>
          <cell r="V42">
            <v>0.84199512774523422</v>
          </cell>
        </row>
        <row r="43">
          <cell r="B43">
            <v>0</v>
          </cell>
          <cell r="G43">
            <v>0</v>
          </cell>
          <cell r="L43">
            <v>0</v>
          </cell>
          <cell r="Q43">
            <v>0</v>
          </cell>
          <cell r="V43">
            <v>0</v>
          </cell>
        </row>
        <row r="44">
          <cell r="B44">
            <v>308534.37</v>
          </cell>
          <cell r="G44">
            <v>702977.46</v>
          </cell>
          <cell r="L44">
            <v>88857.56</v>
          </cell>
          <cell r="Q44">
            <v>199559.1</v>
          </cell>
          <cell r="V44">
            <v>36366.97</v>
          </cell>
        </row>
        <row r="45">
          <cell r="B45">
            <v>0.88194604419064815</v>
          </cell>
          <cell r="G45">
            <v>0.93868452249725465</v>
          </cell>
          <cell r="L45">
            <v>0.81954018083351454</v>
          </cell>
          <cell r="Q45">
            <v>1.2899911614260742</v>
          </cell>
          <cell r="V45">
            <v>0.93979377042629342</v>
          </cell>
        </row>
        <row r="46">
          <cell r="B46">
            <v>358605.47610333329</v>
          </cell>
          <cell r="G46">
            <v>846551.02305000008</v>
          </cell>
          <cell r="L46">
            <v>112927.92844888888</v>
          </cell>
          <cell r="Q46">
            <v>175294.63360888889</v>
          </cell>
          <cell r="V46">
            <v>36732.398923333334</v>
          </cell>
        </row>
        <row r="47">
          <cell r="B47">
            <v>185.63811999999999</v>
          </cell>
          <cell r="G47">
            <v>963.36964999999998</v>
          </cell>
          <cell r="L47">
            <v>166.74235999999999</v>
          </cell>
          <cell r="Q47">
            <v>1871.9118999999998</v>
          </cell>
          <cell r="V47">
            <v>8.8003099999999996</v>
          </cell>
        </row>
        <row r="48">
          <cell r="B48">
            <v>86101.453349999996</v>
          </cell>
          <cell r="G48">
            <v>197302.55793000001</v>
          </cell>
          <cell r="L48">
            <v>23854.559010000001</v>
          </cell>
          <cell r="Q48">
            <v>37802.812910000001</v>
          </cell>
          <cell r="V48">
            <v>11038.566870000001</v>
          </cell>
        </row>
        <row r="52">
          <cell r="B52">
            <v>113029.18554999999</v>
          </cell>
          <cell r="G52">
            <v>1067309.2718799999</v>
          </cell>
          <cell r="L52">
            <v>756506.12047000008</v>
          </cell>
          <cell r="Q52">
            <v>156805.34159999999</v>
          </cell>
          <cell r="V52">
            <v>200539.46047999998</v>
          </cell>
        </row>
        <row r="53">
          <cell r="B53">
            <v>113029.18554999999</v>
          </cell>
          <cell r="G53">
            <v>1083774.0571900001</v>
          </cell>
          <cell r="L53">
            <v>756967.40685000003</v>
          </cell>
          <cell r="Q53">
            <v>166520.43150000001</v>
          </cell>
          <cell r="V53">
            <v>205013.63867999997</v>
          </cell>
        </row>
        <row r="54">
          <cell r="B54">
            <v>0</v>
          </cell>
          <cell r="G54">
            <v>-2.0640819372862156</v>
          </cell>
          <cell r="L54">
            <v>-3.4163642234703431E-2</v>
          </cell>
          <cell r="Q54">
            <v>-1.6799615384881457</v>
          </cell>
          <cell r="V54">
            <v>0</v>
          </cell>
        </row>
        <row r="55">
          <cell r="B55">
            <v>0</v>
          </cell>
          <cell r="G55">
            <v>-16464.785310000181</v>
          </cell>
          <cell r="L55">
            <v>-461.2863799999468</v>
          </cell>
          <cell r="Q55">
            <v>-9715.0899000000209</v>
          </cell>
          <cell r="V55">
            <v>-4474.1781999999948</v>
          </cell>
        </row>
        <row r="56">
          <cell r="B56">
            <v>1.593E-2</v>
          </cell>
          <cell r="G56">
            <v>84169.767619999999</v>
          </cell>
          <cell r="L56">
            <v>187650.14328999998</v>
          </cell>
          <cell r="Q56">
            <v>184982.81663999998</v>
          </cell>
          <cell r="V56">
            <v>69196.226869999999</v>
          </cell>
        </row>
        <row r="66">
          <cell r="B66">
            <v>0</v>
          </cell>
          <cell r="G66">
            <v>0</v>
          </cell>
          <cell r="L66">
            <v>0</v>
          </cell>
          <cell r="Q66">
            <v>0</v>
          </cell>
          <cell r="V66">
            <v>0</v>
          </cell>
        </row>
        <row r="67">
          <cell r="B67">
            <v>96.91</v>
          </cell>
          <cell r="G67">
            <v>98.34</v>
          </cell>
          <cell r="L67">
            <v>99.56</v>
          </cell>
          <cell r="Q67">
            <v>98.04</v>
          </cell>
          <cell r="V67" t="str">
            <v>100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8683578.5963599999</v>
          </cell>
        </row>
        <row r="6">
          <cell r="U6">
            <v>317440.23713000002</v>
          </cell>
        </row>
        <row r="7">
          <cell r="U7">
            <v>307567.98456000001</v>
          </cell>
        </row>
        <row r="10">
          <cell r="U10">
            <v>828606.42233999993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119910.90978</v>
          </cell>
        </row>
        <row r="16">
          <cell r="U16">
            <v>6608221.4679399999</v>
          </cell>
        </row>
        <row r="18">
          <cell r="U18">
            <v>664155.75106000004</v>
          </cell>
        </row>
        <row r="21">
          <cell r="U21">
            <v>99227.20266000001</v>
          </cell>
        </row>
        <row r="22">
          <cell r="U22">
            <v>8666.3384299999998</v>
          </cell>
        </row>
        <row r="25">
          <cell r="U25">
            <v>2978.7057100000002</v>
          </cell>
        </row>
        <row r="31">
          <cell r="U31">
            <v>1261581.29</v>
          </cell>
        </row>
        <row r="32">
          <cell r="U32">
            <v>0</v>
          </cell>
        </row>
        <row r="33">
          <cell r="U33">
            <v>212114.09</v>
          </cell>
        </row>
        <row r="35">
          <cell r="U35">
            <v>1288744.54</v>
          </cell>
        </row>
        <row r="38">
          <cell r="U38">
            <v>707093.84</v>
          </cell>
        </row>
        <row r="40">
          <cell r="U40">
            <v>797256.85693555558</v>
          </cell>
        </row>
        <row r="41">
          <cell r="U41">
            <v>592.78668000000005</v>
          </cell>
        </row>
        <row r="42">
          <cell r="U42">
            <v>291444.10840000003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1299855.2058999999</v>
          </cell>
        </row>
        <row r="6">
          <cell r="U6">
            <v>68279.787660000002</v>
          </cell>
        </row>
        <row r="7">
          <cell r="U7">
            <v>38978.204190000004</v>
          </cell>
        </row>
        <row r="10">
          <cell r="U10">
            <v>130268.46504</v>
          </cell>
        </row>
        <row r="11">
          <cell r="U11">
            <v>2212.0129900000002</v>
          </cell>
        </row>
        <row r="12">
          <cell r="U12">
            <v>0</v>
          </cell>
        </row>
        <row r="14">
          <cell r="U14">
            <v>44654.248829999997</v>
          </cell>
        </row>
        <row r="16">
          <cell r="U16">
            <v>928228.07373999991</v>
          </cell>
        </row>
        <row r="18">
          <cell r="U18">
            <v>137745.89301999999</v>
          </cell>
        </row>
        <row r="21">
          <cell r="U21">
            <v>22972.450969999998</v>
          </cell>
        </row>
        <row r="22">
          <cell r="U22">
            <v>8322.93</v>
          </cell>
        </row>
        <row r="25">
          <cell r="U25">
            <v>6365.4374600000001</v>
          </cell>
        </row>
        <row r="31">
          <cell r="U31">
            <v>140796.28</v>
          </cell>
        </row>
        <row r="32">
          <cell r="U32">
            <v>866.73</v>
          </cell>
        </row>
        <row r="33">
          <cell r="U33">
            <v>15398.35</v>
          </cell>
        </row>
        <row r="35">
          <cell r="U35">
            <v>144983.51</v>
          </cell>
        </row>
        <row r="38">
          <cell r="U38">
            <v>91691.55</v>
          </cell>
        </row>
        <row r="40">
          <cell r="U40">
            <v>99036.927929999991</v>
          </cell>
        </row>
        <row r="41">
          <cell r="U41">
            <v>131.90729000000002</v>
          </cell>
        </row>
        <row r="42">
          <cell r="U42">
            <v>36592.661480000002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2089899.7565100002</v>
          </cell>
        </row>
        <row r="6">
          <cell r="U6">
            <v>55493.816149999999</v>
          </cell>
        </row>
        <row r="7">
          <cell r="U7">
            <v>61066.648860000001</v>
          </cell>
        </row>
        <row r="10">
          <cell r="U10">
            <v>202014.01306000003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49361.43374</v>
          </cell>
        </row>
        <row r="16">
          <cell r="U16">
            <v>1472684.8602800001</v>
          </cell>
        </row>
        <row r="18">
          <cell r="U18">
            <v>277619.78051999997</v>
          </cell>
        </row>
        <row r="21">
          <cell r="U21">
            <v>67905.509160000001</v>
          </cell>
        </row>
        <row r="22">
          <cell r="U22">
            <v>18422.829310000001</v>
          </cell>
        </row>
        <row r="25">
          <cell r="U25">
            <v>0</v>
          </cell>
        </row>
        <row r="31">
          <cell r="U31">
            <v>119672.36</v>
          </cell>
        </row>
        <row r="32">
          <cell r="U32">
            <v>0</v>
          </cell>
        </row>
        <row r="33">
          <cell r="U33">
            <v>25978.19</v>
          </cell>
        </row>
        <row r="35">
          <cell r="U35">
            <v>341893.07</v>
          </cell>
        </row>
        <row r="38">
          <cell r="U38">
            <v>163200.03</v>
          </cell>
        </row>
        <row r="40">
          <cell r="U40">
            <v>178013.17784999998</v>
          </cell>
        </row>
        <row r="41">
          <cell r="U41">
            <v>2942.36528</v>
          </cell>
        </row>
        <row r="42">
          <cell r="U42">
            <v>57393.577069999999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579392.34410999995</v>
          </cell>
        </row>
        <row r="6">
          <cell r="U6">
            <v>25998.290139999997</v>
          </cell>
        </row>
        <row r="7">
          <cell r="U7">
            <v>14922.933419999998</v>
          </cell>
        </row>
        <row r="10">
          <cell r="U10">
            <v>56977.611840000005</v>
          </cell>
        </row>
        <row r="11">
          <cell r="U11">
            <v>0</v>
          </cell>
        </row>
        <row r="12">
          <cell r="U12">
            <v>0</v>
          </cell>
        </row>
        <row r="14">
          <cell r="U14">
            <v>28262.596549999998</v>
          </cell>
        </row>
        <row r="16">
          <cell r="U16">
            <v>373978.80558000004</v>
          </cell>
        </row>
        <row r="18">
          <cell r="U18">
            <v>96963.556969999991</v>
          </cell>
        </row>
        <row r="21">
          <cell r="U21">
            <v>22268.35887</v>
          </cell>
        </row>
        <row r="22">
          <cell r="U22">
            <v>3969.8555900000006</v>
          </cell>
        </row>
        <row r="31">
          <cell r="U31">
            <v>93078.76</v>
          </cell>
        </row>
        <row r="32">
          <cell r="U32">
            <v>7832.25</v>
          </cell>
        </row>
        <row r="33">
          <cell r="U33">
            <v>4466.3100000000004</v>
          </cell>
        </row>
        <row r="35">
          <cell r="U35">
            <v>64237.85</v>
          </cell>
        </row>
        <row r="38">
          <cell r="U38">
            <v>38824.28</v>
          </cell>
        </row>
        <row r="40">
          <cell r="U40">
            <v>39508.588997777784</v>
          </cell>
        </row>
        <row r="41">
          <cell r="U41">
            <v>35.175089999999997</v>
          </cell>
        </row>
        <row r="42">
          <cell r="U42">
            <v>15001.477150000001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51">
          <cell r="X51">
            <v>113029.18554999999</v>
          </cell>
          <cell r="Y51">
            <v>1095063.56999</v>
          </cell>
          <cell r="Z51">
            <v>807994.69133379986</v>
          </cell>
          <cell r="AA51">
            <v>192875.20959999991</v>
          </cell>
          <cell r="AB51">
            <v>217018.48447999998</v>
          </cell>
        </row>
        <row r="52">
          <cell r="X52">
            <v>113029.18554999999</v>
          </cell>
          <cell r="Y52">
            <v>1111528.3773000001</v>
          </cell>
          <cell r="Z52">
            <v>808455.97771000001</v>
          </cell>
          <cell r="AA52">
            <v>211749.26749999999</v>
          </cell>
          <cell r="AB52">
            <v>225612.41868</v>
          </cell>
        </row>
        <row r="53">
          <cell r="X53">
            <v>0</v>
          </cell>
          <cell r="Y53">
            <v>-2.5810969798382164</v>
          </cell>
          <cell r="Z53">
            <v>-4.1085290808829715E-2</v>
          </cell>
          <cell r="AA53">
            <v>-2.0651892595606975</v>
          </cell>
          <cell r="AB53">
            <v>0</v>
          </cell>
        </row>
        <row r="54">
          <cell r="X54">
            <v>0</v>
          </cell>
          <cell r="Y54">
            <v>-16464.807310000062</v>
          </cell>
          <cell r="Z54">
            <v>-461.2863762001507</v>
          </cell>
          <cell r="AA54">
            <v>-18874.057900000073</v>
          </cell>
          <cell r="AB54">
            <v>-8593.9342000000179</v>
          </cell>
        </row>
        <row r="55">
          <cell r="X55">
            <v>1.593E-2</v>
          </cell>
          <cell r="Y55">
            <v>64009.016509999972</v>
          </cell>
          <cell r="Z55">
            <v>147374.08743000001</v>
          </cell>
          <cell r="AA55">
            <v>162987.46864000001</v>
          </cell>
          <cell r="AB55">
            <v>53186.988869999994</v>
          </cell>
        </row>
        <row r="56">
          <cell r="I56">
            <v>-1.4383111778373565</v>
          </cell>
        </row>
      </sheetData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56">
          <cell r="I56">
            <v>-0.99151072750951019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147"/>
  <sheetViews>
    <sheetView tabSelected="1" zoomScale="70" zoomScaleNormal="70" workbookViewId="0">
      <pane xSplit="1" ySplit="8" topLeftCell="Z62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D72" sqref="AD72"/>
    </sheetView>
  </sheetViews>
  <sheetFormatPr defaultColWidth="12.5703125" defaultRowHeight="15" x14ac:dyDescent="0.2"/>
  <cols>
    <col min="1" max="1" width="48.5703125" style="2" customWidth="1"/>
    <col min="2" max="2" width="15.5703125" style="2" customWidth="1"/>
    <col min="3" max="3" width="12.85546875" style="2" customWidth="1"/>
    <col min="4" max="4" width="13.85546875" style="2" customWidth="1"/>
    <col min="5" max="5" width="9" style="2" customWidth="1"/>
    <col min="6" max="6" width="1.140625" style="2" customWidth="1"/>
    <col min="7" max="7" width="16.5703125" style="2" customWidth="1"/>
    <col min="8" max="8" width="14.140625" style="2" bestFit="1" customWidth="1"/>
    <col min="9" max="9" width="13.85546875" style="2" customWidth="1"/>
    <col min="10" max="10" width="9" style="2" customWidth="1"/>
    <col min="11" max="11" width="1.5703125" style="2" customWidth="1"/>
    <col min="12" max="12" width="13.42578125" style="2" customWidth="1"/>
    <col min="13" max="13" width="12.85546875" style="2" customWidth="1"/>
    <col min="14" max="14" width="13.85546875" style="2" bestFit="1" customWidth="1"/>
    <col min="15" max="15" width="9.42578125" style="2" customWidth="1"/>
    <col min="16" max="16" width="1.42578125" style="2" customWidth="1"/>
    <col min="17" max="17" width="13.42578125" style="2" customWidth="1"/>
    <col min="18" max="18" width="12.85546875" style="2" customWidth="1"/>
    <col min="19" max="19" width="13.85546875" style="2" customWidth="1"/>
    <col min="20" max="20" width="11.5703125" style="2" bestFit="1" customWidth="1"/>
    <col min="21" max="21" width="1.42578125" style="2" customWidth="1"/>
    <col min="22" max="22" width="12.5703125" style="2" customWidth="1"/>
    <col min="23" max="23" width="11" style="2" customWidth="1"/>
    <col min="24" max="24" width="12.5703125" style="2" bestFit="1" customWidth="1"/>
    <col min="25" max="25" width="9" style="2" customWidth="1"/>
    <col min="26" max="26" width="1.5703125" style="2" customWidth="1"/>
    <col min="27" max="27" width="14.42578125" style="2" customWidth="1"/>
    <col min="28" max="28" width="16.140625" style="2" bestFit="1" customWidth="1"/>
    <col min="29" max="29" width="16.85546875" style="2" bestFit="1" customWidth="1"/>
    <col min="30" max="30" width="11.5703125" style="2" customWidth="1"/>
    <col min="31" max="31" width="6.140625" style="2" customWidth="1"/>
    <col min="32" max="34" width="12.5703125" style="2"/>
    <col min="35" max="35" width="6.140625" style="2" customWidth="1"/>
    <col min="36" max="39" width="12.5703125" style="2"/>
    <col min="40" max="40" width="6.140625" style="2" customWidth="1"/>
    <col min="41" max="41" width="12.5703125" style="2"/>
    <col min="42" max="42" width="12.5703125" style="2" bestFit="1" customWidth="1"/>
    <col min="43" max="44" width="12.5703125" style="2"/>
    <col min="45" max="45" width="6.140625" style="2" customWidth="1"/>
    <col min="46" max="49" width="12.5703125" style="2"/>
    <col min="50" max="50" width="6.140625" style="2" customWidth="1"/>
    <col min="51" max="54" width="12.5703125" style="2"/>
    <col min="55" max="55" width="6.140625" style="2" customWidth="1"/>
    <col min="56" max="16384" width="12.5703125" style="2"/>
  </cols>
  <sheetData>
    <row r="1" spans="1:44" ht="15.75" x14ac:dyDescent="0.25">
      <c r="A1" s="1" t="s">
        <v>0</v>
      </c>
    </row>
    <row r="2" spans="1:44" ht="15.75" x14ac:dyDescent="0.25">
      <c r="A2" s="1" t="str">
        <f>'[1]DON''T DELETE'!B2</f>
        <v>Financial Profile as of September 30, 2024</v>
      </c>
    </row>
    <row r="3" spans="1:44" ht="15.75" customHeight="1" x14ac:dyDescent="0.25">
      <c r="A3" s="1" t="str">
        <f>'[1]DON''T DELETE'!B3</f>
        <v>With Comparative Figures as of September 30, 2023</v>
      </c>
    </row>
    <row r="4" spans="1:44" x14ac:dyDescent="0.2">
      <c r="A4" s="3" t="s">
        <v>1</v>
      </c>
    </row>
    <row r="5" spans="1:44" ht="15.75" x14ac:dyDescent="0.25">
      <c r="B5" s="4"/>
      <c r="C5" s="4"/>
      <c r="D5" s="4"/>
      <c r="E5" s="4"/>
      <c r="F5" s="5"/>
      <c r="G5" s="4"/>
      <c r="H5" s="4"/>
      <c r="I5" s="4"/>
      <c r="J5" s="4"/>
      <c r="K5" s="5"/>
      <c r="L5" s="4"/>
      <c r="M5" s="4"/>
      <c r="N5" s="4"/>
      <c r="O5" s="4"/>
      <c r="P5" s="5"/>
      <c r="Q5" s="4"/>
      <c r="R5" s="4"/>
      <c r="S5" s="4"/>
      <c r="T5" s="4"/>
      <c r="U5" s="6"/>
      <c r="V5" s="4"/>
      <c r="W5" s="4"/>
      <c r="X5" s="4"/>
      <c r="Y5" s="4"/>
      <c r="Z5" s="5"/>
      <c r="AA5" s="4"/>
      <c r="AB5" s="4"/>
      <c r="AC5" s="4"/>
      <c r="AD5" s="4"/>
      <c r="AE5" s="6"/>
      <c r="AF5" s="5"/>
      <c r="AG5" s="5"/>
      <c r="AH5" s="7"/>
      <c r="AJ5" s="5"/>
      <c r="AK5" s="5"/>
      <c r="AL5" s="5"/>
      <c r="AM5" s="5"/>
      <c r="AN5" s="6"/>
      <c r="AO5" s="5"/>
      <c r="AP5" s="5"/>
      <c r="AQ5" s="5"/>
      <c r="AR5" s="5"/>
    </row>
    <row r="6" spans="1:44" ht="15.75" x14ac:dyDescent="0.25">
      <c r="B6" s="4" t="s">
        <v>2</v>
      </c>
      <c r="C6" s="4"/>
      <c r="D6" s="4"/>
      <c r="E6" s="4"/>
      <c r="F6" s="5"/>
      <c r="G6" s="4" t="s">
        <v>3</v>
      </c>
      <c r="H6" s="4"/>
      <c r="I6" s="4"/>
      <c r="J6" s="4"/>
      <c r="K6" s="5"/>
      <c r="L6" s="4" t="s">
        <v>4</v>
      </c>
      <c r="M6" s="4"/>
      <c r="N6" s="4"/>
      <c r="O6" s="4"/>
      <c r="P6" s="5"/>
      <c r="Q6" s="4" t="s">
        <v>5</v>
      </c>
      <c r="R6" s="4"/>
      <c r="S6" s="4"/>
      <c r="T6" s="4"/>
      <c r="U6" s="6"/>
      <c r="V6" s="4" t="s">
        <v>6</v>
      </c>
      <c r="W6" s="4"/>
      <c r="X6" s="4"/>
      <c r="Y6" s="4"/>
      <c r="Z6" s="6"/>
      <c r="AA6" s="5" t="s">
        <v>7</v>
      </c>
      <c r="AB6" s="5"/>
      <c r="AC6" s="5"/>
      <c r="AD6" s="7"/>
      <c r="AE6" s="6"/>
      <c r="AF6" s="5"/>
      <c r="AG6" s="5"/>
      <c r="AH6" s="7"/>
      <c r="AJ6" s="5"/>
      <c r="AK6" s="5"/>
      <c r="AL6" s="5"/>
      <c r="AM6" s="5"/>
      <c r="AN6" s="6"/>
      <c r="AO6" s="5"/>
      <c r="AP6" s="5"/>
      <c r="AQ6" s="5"/>
      <c r="AR6" s="5"/>
    </row>
    <row r="7" spans="1:44" x14ac:dyDescent="0.2">
      <c r="B7" s="8">
        <v>2024</v>
      </c>
      <c r="C7" s="8">
        <v>2023</v>
      </c>
      <c r="D7" s="9" t="s">
        <v>8</v>
      </c>
      <c r="E7" s="9"/>
      <c r="G7" s="8">
        <v>2024</v>
      </c>
      <c r="H7" s="8">
        <v>2023</v>
      </c>
      <c r="I7" s="9" t="s">
        <v>8</v>
      </c>
      <c r="J7" s="9"/>
      <c r="L7" s="8">
        <v>2024</v>
      </c>
      <c r="M7" s="8">
        <v>2023</v>
      </c>
      <c r="N7" s="9" t="s">
        <v>8</v>
      </c>
      <c r="O7" s="9"/>
      <c r="Q7" s="8">
        <v>2024</v>
      </c>
      <c r="R7" s="8">
        <v>2023</v>
      </c>
      <c r="S7" s="9" t="s">
        <v>8</v>
      </c>
      <c r="T7" s="9"/>
      <c r="V7" s="8">
        <v>2024</v>
      </c>
      <c r="W7" s="8">
        <v>2023</v>
      </c>
      <c r="X7" s="9" t="s">
        <v>8</v>
      </c>
      <c r="Y7" s="9"/>
      <c r="AA7" s="8">
        <v>2024</v>
      </c>
      <c r="AB7" s="8">
        <v>2023</v>
      </c>
      <c r="AC7" s="9" t="s">
        <v>8</v>
      </c>
      <c r="AD7" s="9"/>
    </row>
    <row r="8" spans="1:44" x14ac:dyDescent="0.2">
      <c r="B8" s="8" t="str">
        <f>'[1]DON''T DELETE'!$B$5</f>
        <v>September</v>
      </c>
      <c r="C8" s="8" t="str">
        <f>'[1]DON''T DELETE'!$B$5</f>
        <v>September</v>
      </c>
      <c r="D8" s="8" t="s">
        <v>9</v>
      </c>
      <c r="E8" s="8" t="s">
        <v>10</v>
      </c>
      <c r="G8" s="8" t="str">
        <f>'[1]DON''T DELETE'!$B$5</f>
        <v>September</v>
      </c>
      <c r="H8" s="8" t="str">
        <f>'[1]DON''T DELETE'!$B$5</f>
        <v>September</v>
      </c>
      <c r="I8" s="8" t="s">
        <v>9</v>
      </c>
      <c r="J8" s="8" t="s">
        <v>10</v>
      </c>
      <c r="L8" s="8" t="str">
        <f>'[1]DON''T DELETE'!$B$5</f>
        <v>September</v>
      </c>
      <c r="M8" s="8" t="str">
        <f>'[1]DON''T DELETE'!$B$5</f>
        <v>September</v>
      </c>
      <c r="N8" s="8" t="s">
        <v>9</v>
      </c>
      <c r="O8" s="8" t="s">
        <v>10</v>
      </c>
      <c r="Q8" s="8" t="str">
        <f>'[1]DON''T DELETE'!$B$5</f>
        <v>September</v>
      </c>
      <c r="R8" s="8" t="str">
        <f>'[1]DON''T DELETE'!$B$5</f>
        <v>September</v>
      </c>
      <c r="S8" s="8" t="s">
        <v>9</v>
      </c>
      <c r="T8" s="8" t="s">
        <v>10</v>
      </c>
      <c r="V8" s="8" t="str">
        <f>'[1]DON''T DELETE'!$B$5</f>
        <v>September</v>
      </c>
      <c r="W8" s="8" t="str">
        <f>'[1]DON''T DELETE'!$B$5</f>
        <v>September</v>
      </c>
      <c r="X8" s="8" t="s">
        <v>9</v>
      </c>
      <c r="Y8" s="8" t="s">
        <v>10</v>
      </c>
      <c r="AA8" s="8" t="str">
        <f>'[1]DON''T DELETE'!$B$5</f>
        <v>September</v>
      </c>
      <c r="AB8" s="8" t="str">
        <f>'[1]DON''T DELETE'!$B$5</f>
        <v>September</v>
      </c>
      <c r="AC8" s="8" t="s">
        <v>9</v>
      </c>
      <c r="AD8" s="8" t="s">
        <v>10</v>
      </c>
    </row>
    <row r="9" spans="1:44" ht="10.5" customHeight="1" x14ac:dyDescent="0.2"/>
    <row r="10" spans="1:44" ht="15.75" x14ac:dyDescent="0.25">
      <c r="A10" s="1" t="s">
        <v>11</v>
      </c>
    </row>
    <row r="11" spans="1:44" ht="12.75" customHeight="1" x14ac:dyDescent="0.2"/>
    <row r="12" spans="1:44" ht="15" customHeight="1" x14ac:dyDescent="0.2">
      <c r="A12" s="10" t="s">
        <v>12</v>
      </c>
      <c r="B12" s="11">
        <f>[2]FP!U5</f>
        <v>4050167.4728800002</v>
      </c>
      <c r="C12" s="11">
        <f>'[3]REG4 (CALABARZON)'!B13</f>
        <v>4176870.5838799998</v>
      </c>
      <c r="D12" s="11">
        <f t="shared" ref="D12:D21" si="0">B12-C12</f>
        <v>-126703.11099999957</v>
      </c>
      <c r="E12" s="11">
        <f t="shared" ref="E12:E21" si="1">D12/C12*100</f>
        <v>-3.0334459365102444</v>
      </c>
      <c r="F12" s="11"/>
      <c r="G12" s="11">
        <f>[4]FP!U5</f>
        <v>8683578.5963599999</v>
      </c>
      <c r="H12" s="11">
        <f>'[3]REG4 (CALABARZON)'!G13</f>
        <v>8942520.1977200005</v>
      </c>
      <c r="I12" s="11">
        <f t="shared" ref="I12:I21" si="2">G12-H12</f>
        <v>-258941.60136000067</v>
      </c>
      <c r="J12" s="11">
        <f t="shared" ref="J12:J21" si="3">I12/H12*100</f>
        <v>-2.895622214261488</v>
      </c>
      <c r="K12" s="11"/>
      <c r="L12" s="11">
        <f>[5]FP!U5</f>
        <v>1299855.2058999999</v>
      </c>
      <c r="M12" s="11">
        <f>'[3]REG4 (CALABARZON)'!L13</f>
        <v>1343100.92053</v>
      </c>
      <c r="N12" s="11">
        <f t="shared" ref="N12:N21" si="4">L12-M12</f>
        <v>-43245.71463000006</v>
      </c>
      <c r="O12" s="11">
        <f t="shared" ref="O12:O21" si="5">N12/M12*100</f>
        <v>-3.2198410386715324</v>
      </c>
      <c r="P12" s="11"/>
      <c r="Q12" s="11">
        <f>[6]FP!U5</f>
        <v>2089899.7565100002</v>
      </c>
      <c r="R12" s="11">
        <f>'[3]REG4 (CALABARZON)'!Q13</f>
        <v>2079750.67185</v>
      </c>
      <c r="S12" s="11">
        <f t="shared" ref="S12:S21" si="6">Q12-R12</f>
        <v>10149.084660000168</v>
      </c>
      <c r="T12" s="11">
        <f t="shared" ref="T12:T21" si="7">S12/R12*100</f>
        <v>0.48799525815141365</v>
      </c>
      <c r="U12" s="11"/>
      <c r="V12" s="11">
        <f>[7]FP!U5</f>
        <v>579392.34410999995</v>
      </c>
      <c r="W12" s="11">
        <f>'[3]REG4 (CALABARZON)'!V13</f>
        <v>527279.59505999996</v>
      </c>
      <c r="X12" s="11">
        <f t="shared" ref="X12:X21" si="8">V12-W12</f>
        <v>52112.749049999984</v>
      </c>
      <c r="Y12" s="11">
        <f t="shared" ref="Y12:Y21" si="9">X12/W12*100</f>
        <v>9.8833236746189641</v>
      </c>
      <c r="Z12" s="11"/>
      <c r="AA12" s="11">
        <f t="shared" ref="AA12:AB15" si="10">B12+G12+L12+Q12+V12</f>
        <v>16702893.37576</v>
      </c>
      <c r="AB12" s="11">
        <f t="shared" si="10"/>
        <v>17069521.969039999</v>
      </c>
      <c r="AC12" s="12">
        <f t="shared" ref="AC12:AC21" si="11">AA12-AB12</f>
        <v>-366628.59327999875</v>
      </c>
      <c r="AD12" s="12">
        <f t="shared" ref="AD12:AD21" si="12">AC12/AB12*100</f>
        <v>-2.1478550714248161</v>
      </c>
      <c r="AH12" s="13"/>
      <c r="AM12" s="13"/>
      <c r="AR12" s="13"/>
    </row>
    <row r="13" spans="1:44" ht="15" customHeight="1" x14ac:dyDescent="0.2">
      <c r="A13" s="10" t="s">
        <v>13</v>
      </c>
      <c r="B13" s="12">
        <f>[2]FP!U6</f>
        <v>91293.95861999999</v>
      </c>
      <c r="C13" s="12">
        <f>'[3]REG4 (CALABARZON)'!B14</f>
        <v>80265.669430000009</v>
      </c>
      <c r="D13" s="11">
        <f>B13-C13</f>
        <v>11028.289189999981</v>
      </c>
      <c r="E13" s="11">
        <f>D13/C13*100</f>
        <v>13.739733647419202</v>
      </c>
      <c r="F13" s="11"/>
      <c r="G13" s="12">
        <f>[4]FP!U6</f>
        <v>317440.23713000002</v>
      </c>
      <c r="H13" s="12">
        <f>'[3]REG4 (CALABARZON)'!G14</f>
        <v>281321.63132000004</v>
      </c>
      <c r="I13" s="11">
        <f>G13-H13</f>
        <v>36118.605809999979</v>
      </c>
      <c r="J13" s="11">
        <f>I13/H13*100</f>
        <v>12.838901026034321</v>
      </c>
      <c r="K13" s="11"/>
      <c r="L13" s="12">
        <f>[5]FP!U6</f>
        <v>68279.787660000002</v>
      </c>
      <c r="M13" s="11">
        <f>'[3]REG4 (CALABARZON)'!L14</f>
        <v>55067.760909999997</v>
      </c>
      <c r="N13" s="11">
        <f t="shared" si="4"/>
        <v>13212.026750000005</v>
      </c>
      <c r="O13" s="11">
        <f>N13/M13*100</f>
        <v>23.99230789788799</v>
      </c>
      <c r="P13" s="11"/>
      <c r="Q13" s="12">
        <f>[6]FP!U6</f>
        <v>55493.816149999999</v>
      </c>
      <c r="R13" s="11">
        <f>'[3]REG4 (CALABARZON)'!Q14</f>
        <v>48451.372999999992</v>
      </c>
      <c r="S13" s="11">
        <f>Q13-R13</f>
        <v>7042.4431500000064</v>
      </c>
      <c r="T13" s="11">
        <f t="shared" si="7"/>
        <v>14.535074475598467</v>
      </c>
      <c r="U13" s="11"/>
      <c r="V13" s="12">
        <f>[7]FP!U6</f>
        <v>25998.290139999997</v>
      </c>
      <c r="W13" s="11">
        <f>'[3]REG4 (CALABARZON)'!V14</f>
        <v>22496.888760000002</v>
      </c>
      <c r="X13" s="11">
        <f>V13-W13</f>
        <v>3501.4013799999957</v>
      </c>
      <c r="Y13" s="11">
        <f>X13/W13*100</f>
        <v>15.563936050684349</v>
      </c>
      <c r="Z13" s="11"/>
      <c r="AA13" s="11">
        <f>B13+G13+L13+Q13+V13</f>
        <v>558506.08969999989</v>
      </c>
      <c r="AB13" s="11">
        <f>C13+H13+M13+R13+W13</f>
        <v>487603.32342000003</v>
      </c>
      <c r="AC13" s="12">
        <f>AA13-AB13</f>
        <v>70902.766279999865</v>
      </c>
      <c r="AD13" s="12">
        <f>AC13/AB13*100</f>
        <v>14.541075270507815</v>
      </c>
      <c r="AF13" s="14"/>
      <c r="AH13" s="13"/>
      <c r="AM13" s="13"/>
      <c r="AR13" s="13"/>
    </row>
    <row r="14" spans="1:44" ht="15" customHeight="1" x14ac:dyDescent="0.2">
      <c r="A14" s="10" t="s">
        <v>14</v>
      </c>
      <c r="B14" s="12">
        <f>[2]FP!U7</f>
        <v>131881.13382000002</v>
      </c>
      <c r="C14" s="12">
        <f>'[3]REG4 (CALABARZON)'!B15</f>
        <v>90460.460510000004</v>
      </c>
      <c r="D14" s="11">
        <f t="shared" si="0"/>
        <v>41420.673310000013</v>
      </c>
      <c r="E14" s="11">
        <f t="shared" si="1"/>
        <v>45.788704895462189</v>
      </c>
      <c r="F14" s="11"/>
      <c r="G14" s="12">
        <f>[4]FP!U7</f>
        <v>307567.98456000001</v>
      </c>
      <c r="H14" s="12">
        <f>'[3]REG4 (CALABARZON)'!G15</f>
        <v>217282.50780000002</v>
      </c>
      <c r="I14" s="11">
        <f t="shared" si="2"/>
        <v>90285.47675999999</v>
      </c>
      <c r="J14" s="11">
        <f t="shared" si="3"/>
        <v>41.552114652093493</v>
      </c>
      <c r="K14" s="11"/>
      <c r="L14" s="12">
        <f>[5]FP!U7</f>
        <v>38978.204190000004</v>
      </c>
      <c r="M14" s="11">
        <f>'[3]REG4 (CALABARZON)'!L15</f>
        <v>25293.013170000002</v>
      </c>
      <c r="N14" s="11">
        <f t="shared" si="4"/>
        <v>13685.191020000002</v>
      </c>
      <c r="O14" s="11">
        <f t="shared" si="5"/>
        <v>54.106606152532208</v>
      </c>
      <c r="P14" s="11"/>
      <c r="Q14" s="12">
        <f>[6]FP!U7</f>
        <v>61066.648860000001</v>
      </c>
      <c r="R14" s="11">
        <f>'[3]REG4 (CALABARZON)'!Q15</f>
        <v>109265.52909</v>
      </c>
      <c r="S14" s="11">
        <f t="shared" si="6"/>
        <v>-48198.880229999995</v>
      </c>
      <c r="T14" s="11">
        <f t="shared" si="7"/>
        <v>-44.111698018045075</v>
      </c>
      <c r="U14" s="11"/>
      <c r="V14" s="12">
        <f>[7]FP!U7</f>
        <v>14922.933419999998</v>
      </c>
      <c r="W14" s="11">
        <f>'[3]REG4 (CALABARZON)'!V15</f>
        <v>10525.724179999999</v>
      </c>
      <c r="X14" s="11">
        <f t="shared" si="8"/>
        <v>4397.2092399999983</v>
      </c>
      <c r="Y14" s="11">
        <f t="shared" si="9"/>
        <v>41.775835703116428</v>
      </c>
      <c r="Z14" s="11"/>
      <c r="AA14" s="11">
        <f t="shared" si="10"/>
        <v>554416.90485000005</v>
      </c>
      <c r="AB14" s="11">
        <f t="shared" si="10"/>
        <v>452827.23475000006</v>
      </c>
      <c r="AC14" s="12">
        <f t="shared" si="11"/>
        <v>101589.67009999999</v>
      </c>
      <c r="AD14" s="12">
        <f t="shared" si="12"/>
        <v>22.434531826710096</v>
      </c>
    </row>
    <row r="15" spans="1:44" ht="15" customHeight="1" x14ac:dyDescent="0.2">
      <c r="A15" s="15" t="s">
        <v>15</v>
      </c>
      <c r="B15" s="11">
        <f>[2]FP!U10</f>
        <v>416851.00802000001</v>
      </c>
      <c r="C15" s="11">
        <f>'[3]REG4 (CALABARZON)'!B16</f>
        <v>423716.45597999997</v>
      </c>
      <c r="D15" s="11">
        <f t="shared" si="0"/>
        <v>-6865.4479599999613</v>
      </c>
      <c r="E15" s="11">
        <f t="shared" si="1"/>
        <v>-1.620292972601475</v>
      </c>
      <c r="F15" s="11"/>
      <c r="G15" s="11">
        <f>[4]FP!U10</f>
        <v>828606.42233999993</v>
      </c>
      <c r="H15" s="11">
        <f>'[3]REG4 (CALABARZON)'!G16</f>
        <v>876917.70869</v>
      </c>
      <c r="I15" s="11">
        <f t="shared" si="2"/>
        <v>-48311.286350000068</v>
      </c>
      <c r="J15" s="11">
        <f t="shared" si="3"/>
        <v>-5.5092155023497913</v>
      </c>
      <c r="K15" s="11"/>
      <c r="L15" s="11">
        <f>[5]FP!U10</f>
        <v>130268.46504</v>
      </c>
      <c r="M15" s="11">
        <f>'[3]REG4 (CALABARZON)'!L16</f>
        <v>138577.70989</v>
      </c>
      <c r="N15" s="11">
        <f t="shared" si="4"/>
        <v>-8309.2448500000028</v>
      </c>
      <c r="O15" s="11">
        <f t="shared" si="5"/>
        <v>-5.9960904654837366</v>
      </c>
      <c r="P15" s="11"/>
      <c r="Q15" s="11">
        <f>[6]FP!U10</f>
        <v>202014.01306000003</v>
      </c>
      <c r="R15" s="11">
        <f>'[3]REG4 (CALABARZON)'!Q16</f>
        <v>212240.17741</v>
      </c>
      <c r="S15" s="11">
        <f>Q15-R15</f>
        <v>-10226.164349999977</v>
      </c>
      <c r="T15" s="11">
        <f t="shared" si="7"/>
        <v>-4.8182038268114251</v>
      </c>
      <c r="U15" s="11"/>
      <c r="V15" s="11">
        <f>[7]FP!U10</f>
        <v>56977.611840000005</v>
      </c>
      <c r="W15" s="11">
        <f>'[3]REG4 (CALABARZON)'!V16</f>
        <v>54449.364170000001</v>
      </c>
      <c r="X15" s="11">
        <f t="shared" si="8"/>
        <v>2528.2476700000043</v>
      </c>
      <c r="Y15" s="11">
        <f t="shared" si="9"/>
        <v>4.6433006308510656</v>
      </c>
      <c r="Z15" s="11"/>
      <c r="AA15" s="11">
        <f t="shared" si="10"/>
        <v>1634717.5202999997</v>
      </c>
      <c r="AB15" s="11">
        <f t="shared" si="10"/>
        <v>1705901.4161399999</v>
      </c>
      <c r="AC15" s="12">
        <f>AA15-AB15</f>
        <v>-71183.895840000128</v>
      </c>
      <c r="AD15" s="12">
        <f t="shared" si="12"/>
        <v>-4.172802435504761</v>
      </c>
    </row>
    <row r="16" spans="1:44" ht="15" customHeight="1" x14ac:dyDescent="0.2">
      <c r="A16" s="15" t="s">
        <v>16</v>
      </c>
      <c r="B16" s="11">
        <f>[2]FP!U11</f>
        <v>5370.9434599999995</v>
      </c>
      <c r="C16" s="11">
        <f>'[3]REG4 (CALABARZON)'!B17</f>
        <v>6893.87824</v>
      </c>
      <c r="D16" s="11">
        <f t="shared" si="0"/>
        <v>-1522.9347800000005</v>
      </c>
      <c r="E16" s="11">
        <f t="shared" si="1"/>
        <v>-22.091118046784658</v>
      </c>
      <c r="F16" s="11"/>
      <c r="G16" s="11">
        <f>[4]FP!U11</f>
        <v>0</v>
      </c>
      <c r="H16" s="11">
        <f>'[3]REG4 (CALABARZON)'!G17</f>
        <v>0</v>
      </c>
      <c r="I16" s="11">
        <f t="shared" si="2"/>
        <v>0</v>
      </c>
      <c r="J16" s="11"/>
      <c r="K16" s="11"/>
      <c r="L16" s="11">
        <f>[5]FP!U11</f>
        <v>2212.0129900000002</v>
      </c>
      <c r="M16" s="11">
        <f>'[3]REG4 (CALABARZON)'!L17</f>
        <v>2068.0735100000002</v>
      </c>
      <c r="N16" s="11">
        <f t="shared" si="4"/>
        <v>143.93948</v>
      </c>
      <c r="O16" s="11">
        <f t="shared" si="5"/>
        <v>6.9600756116256228</v>
      </c>
      <c r="P16" s="11"/>
      <c r="Q16" s="11">
        <f>[6]FP!U11</f>
        <v>0</v>
      </c>
      <c r="R16" s="11">
        <f>'[3]REG4 (CALABARZON)'!Q17</f>
        <v>0</v>
      </c>
      <c r="S16" s="11">
        <f>Q16-R16</f>
        <v>0</v>
      </c>
      <c r="T16" s="11">
        <f>IFERROR(S16/R16*100,0)</f>
        <v>0</v>
      </c>
      <c r="U16" s="11"/>
      <c r="V16" s="11">
        <f>[7]FP!U11</f>
        <v>0</v>
      </c>
      <c r="W16" s="11">
        <f>'[3]REG4 (CALABARZON)'!V17</f>
        <v>0</v>
      </c>
      <c r="X16" s="11">
        <f t="shared" si="8"/>
        <v>0</v>
      </c>
      <c r="Y16" s="11"/>
      <c r="Z16" s="11"/>
      <c r="AA16" s="11">
        <f>B16+G16+L16+Q16+V16</f>
        <v>7582.9564499999997</v>
      </c>
      <c r="AB16" s="11">
        <f>C16+H16+M16+R16+W16</f>
        <v>8961.9517500000002</v>
      </c>
      <c r="AC16" s="12">
        <f>AA16-AB16</f>
        <v>-1378.9953000000005</v>
      </c>
      <c r="AD16" s="12">
        <f t="shared" si="12"/>
        <v>-15.387220758022943</v>
      </c>
    </row>
    <row r="17" spans="1:44" ht="15" customHeight="1" x14ac:dyDescent="0.2">
      <c r="A17" s="15" t="s">
        <v>17</v>
      </c>
      <c r="B17" s="11">
        <f>[2]FP!U12</f>
        <v>-113229.70787</v>
      </c>
      <c r="C17" s="11">
        <f>'[3]REG4 (CALABARZON)'!B18</f>
        <v>14355.467689999999</v>
      </c>
      <c r="D17" s="11">
        <f t="shared" si="0"/>
        <v>-127585.17556</v>
      </c>
      <c r="E17" s="11">
        <f t="shared" si="1"/>
        <v>-888.75666272353953</v>
      </c>
      <c r="F17" s="11"/>
      <c r="G17" s="11">
        <f>[4]FP!U12</f>
        <v>0</v>
      </c>
      <c r="H17" s="11">
        <f>'[3]REG4 (CALABARZON)'!G18</f>
        <v>4298.8696</v>
      </c>
      <c r="I17" s="11">
        <f t="shared" si="2"/>
        <v>-4298.8696</v>
      </c>
      <c r="J17" s="11">
        <f t="shared" si="3"/>
        <v>-100</v>
      </c>
      <c r="K17" s="11"/>
      <c r="L17" s="11">
        <f>[5]FP!U12</f>
        <v>0</v>
      </c>
      <c r="M17" s="11">
        <f>'[3]REG4 (CALABARZON)'!L18</f>
        <v>12.11656</v>
      </c>
      <c r="N17" s="11">
        <f t="shared" si="4"/>
        <v>-12.11656</v>
      </c>
      <c r="O17" s="11">
        <f t="shared" si="5"/>
        <v>-100</v>
      </c>
      <c r="P17" s="11"/>
      <c r="Q17" s="11">
        <f>[6]FP!U12</f>
        <v>0</v>
      </c>
      <c r="R17" s="11">
        <f>'[3]REG4 (CALABARZON)'!Q18</f>
        <v>0</v>
      </c>
      <c r="S17" s="11">
        <f>Q17-R17</f>
        <v>0</v>
      </c>
      <c r="T17" s="11">
        <f>IFERROR(S17/R17*100,0)</f>
        <v>0</v>
      </c>
      <c r="U17" s="11"/>
      <c r="V17" s="11">
        <f>[7]FP!U12</f>
        <v>0</v>
      </c>
      <c r="W17" s="11">
        <f>'[3]REG4 (CALABARZON)'!V18</f>
        <v>0</v>
      </c>
      <c r="X17" s="11">
        <f t="shared" si="8"/>
        <v>0</v>
      </c>
      <c r="Y17" s="11"/>
      <c r="Z17" s="11"/>
      <c r="AA17" s="11">
        <f>B17+G17+L17+Q17+V17</f>
        <v>-113229.70787</v>
      </c>
      <c r="AB17" s="11">
        <f>C17+H17+M17+R17+W17</f>
        <v>18666.453849999998</v>
      </c>
      <c r="AC17" s="12">
        <f>AA17-AB17</f>
        <v>-131896.16172</v>
      </c>
      <c r="AD17" s="12">
        <f t="shared" si="12"/>
        <v>-706.59463645260087</v>
      </c>
    </row>
    <row r="18" spans="1:44" ht="15" customHeight="1" x14ac:dyDescent="0.2">
      <c r="A18" s="10" t="s">
        <v>18</v>
      </c>
      <c r="B18" s="11">
        <f>B12-B13-B14-B15-B16-B17</f>
        <v>3518000.1368299997</v>
      </c>
      <c r="C18" s="11">
        <f>'[3]REG4 (CALABARZON)'!B19</f>
        <v>3561178.65203</v>
      </c>
      <c r="D18" s="11">
        <f t="shared" si="0"/>
        <v>-43178.515200000256</v>
      </c>
      <c r="E18" s="11">
        <f t="shared" si="1"/>
        <v>-1.2124782107010259</v>
      </c>
      <c r="F18" s="11"/>
      <c r="G18" s="11">
        <f>G12-G13-G14-G15-G16-G17</f>
        <v>7229963.9523299998</v>
      </c>
      <c r="H18" s="11">
        <f>'[3]REG4 (CALABARZON)'!G19</f>
        <v>7562699.4803100014</v>
      </c>
      <c r="I18" s="11">
        <f t="shared" si="2"/>
        <v>-332735.52798000164</v>
      </c>
      <c r="J18" s="11">
        <f>I18/H18*100</f>
        <v>-4.3996925812839853</v>
      </c>
      <c r="K18" s="11"/>
      <c r="L18" s="11">
        <f>L12-L13-L14-L15-L16-L17</f>
        <v>1060116.7360200002</v>
      </c>
      <c r="M18" s="11">
        <f>'[3]REG4 (CALABARZON)'!L19</f>
        <v>1122082.24649</v>
      </c>
      <c r="N18" s="11">
        <f t="shared" si="4"/>
        <v>-61965.510469999863</v>
      </c>
      <c r="O18" s="11">
        <f t="shared" si="5"/>
        <v>-5.5223679604445195</v>
      </c>
      <c r="P18" s="11"/>
      <c r="Q18" s="11">
        <f>Q12-Q13-Q14-Q15-Q16-Q17</f>
        <v>1771325.27844</v>
      </c>
      <c r="R18" s="11">
        <f>'[3]REG4 (CALABARZON)'!Q19</f>
        <v>1709793.59235</v>
      </c>
      <c r="S18" s="11">
        <f t="shared" si="6"/>
        <v>61531.686089999974</v>
      </c>
      <c r="T18" s="11">
        <f t="shared" si="7"/>
        <v>3.5987786107812392</v>
      </c>
      <c r="U18" s="11"/>
      <c r="V18" s="11">
        <f>V12-V13-V14-V15-V16-V17</f>
        <v>481493.50870999997</v>
      </c>
      <c r="W18" s="11">
        <f>'[3]REG4 (CALABARZON)'!V19</f>
        <v>439807.61794999993</v>
      </c>
      <c r="X18" s="11">
        <f t="shared" si="8"/>
        <v>41685.890760000038</v>
      </c>
      <c r="Y18" s="11">
        <f t="shared" si="9"/>
        <v>9.4782102579994767</v>
      </c>
      <c r="Z18" s="11"/>
      <c r="AA18" s="12">
        <f>AA12-AA13-AA14-AA15-AA16-AA17</f>
        <v>14060899.612329999</v>
      </c>
      <c r="AB18" s="12">
        <f>AB12-AB13-AB14-AB15-AB16-AB17</f>
        <v>14395561.589130001</v>
      </c>
      <c r="AC18" s="12">
        <f t="shared" si="11"/>
        <v>-334661.97680000216</v>
      </c>
      <c r="AD18" s="12">
        <f t="shared" si="12"/>
        <v>-2.3247580494025555</v>
      </c>
    </row>
    <row r="19" spans="1:44" ht="15" customHeight="1" x14ac:dyDescent="0.2">
      <c r="A19" s="10" t="s">
        <v>19</v>
      </c>
      <c r="B19" s="12">
        <f>[2]FP!$U$14</f>
        <v>37003.100539999999</v>
      </c>
      <c r="C19" s="12">
        <f>'[3]REG4 (CALABARZON)'!B20</f>
        <v>28167.379699999998</v>
      </c>
      <c r="D19" s="11">
        <f t="shared" si="0"/>
        <v>8835.7208400000018</v>
      </c>
      <c r="E19" s="11">
        <f t="shared" si="1"/>
        <v>31.368629010244792</v>
      </c>
      <c r="F19" s="11"/>
      <c r="G19" s="12">
        <f>[4]FP!$U$14</f>
        <v>119910.90978</v>
      </c>
      <c r="H19" s="12">
        <f>'[3]REG4 (CALABARZON)'!G20</f>
        <v>109130.89931000001</v>
      </c>
      <c r="I19" s="11">
        <f t="shared" si="2"/>
        <v>10780.010469999994</v>
      </c>
      <c r="J19" s="11">
        <f t="shared" si="3"/>
        <v>9.8780551962446701</v>
      </c>
      <c r="K19" s="11"/>
      <c r="L19" s="12">
        <f>[5]FP!$U$14</f>
        <v>44654.248829999997</v>
      </c>
      <c r="M19" s="11">
        <f>'[3]REG4 (CALABARZON)'!L20</f>
        <v>62761.536990000008</v>
      </c>
      <c r="N19" s="11">
        <f t="shared" si="4"/>
        <v>-18107.288160000011</v>
      </c>
      <c r="O19" s="11">
        <f t="shared" si="5"/>
        <v>-28.850931682704172</v>
      </c>
      <c r="P19" s="11"/>
      <c r="Q19" s="12">
        <f>[6]FP!$U$14</f>
        <v>49361.43374</v>
      </c>
      <c r="R19" s="11">
        <f>'[3]REG4 (CALABARZON)'!Q20</f>
        <v>82589.847110000002</v>
      </c>
      <c r="S19" s="11">
        <f t="shared" si="6"/>
        <v>-33228.413370000002</v>
      </c>
      <c r="T19" s="11">
        <f t="shared" si="7"/>
        <v>-40.233048652752252</v>
      </c>
      <c r="U19" s="11"/>
      <c r="V19" s="12">
        <f>[7]FP!$U$14</f>
        <v>28262.596549999998</v>
      </c>
      <c r="W19" s="11">
        <f>'[3]REG4 (CALABARZON)'!V20</f>
        <v>27556.475729999998</v>
      </c>
      <c r="X19" s="11">
        <f t="shared" si="8"/>
        <v>706.12082000000009</v>
      </c>
      <c r="Y19" s="11">
        <f t="shared" si="9"/>
        <v>2.5624496648940678</v>
      </c>
      <c r="Z19" s="11"/>
      <c r="AA19" s="11">
        <f>B19+G19+L19+Q19+V19</f>
        <v>279192.28944000002</v>
      </c>
      <c r="AB19" s="11">
        <f>C19+H19+M19+R19+W19</f>
        <v>310206.13883999997</v>
      </c>
      <c r="AC19" s="12">
        <f t="shared" si="11"/>
        <v>-31013.849399999948</v>
      </c>
      <c r="AD19" s="12">
        <f t="shared" si="12"/>
        <v>-9.9978193584352191</v>
      </c>
    </row>
    <row r="20" spans="1:44" ht="15" customHeight="1" x14ac:dyDescent="0.2">
      <c r="A20" s="10" t="s">
        <v>20</v>
      </c>
      <c r="B20" s="11">
        <f>B18+B19</f>
        <v>3555003.2373699998</v>
      </c>
      <c r="C20" s="11">
        <f>'[3]REG4 (CALABARZON)'!B21</f>
        <v>3589346.0317299999</v>
      </c>
      <c r="D20" s="11">
        <f t="shared" si="0"/>
        <v>-34342.794360000174</v>
      </c>
      <c r="E20" s="11">
        <f t="shared" si="1"/>
        <v>-0.95679809236579971</v>
      </c>
      <c r="F20" s="11"/>
      <c r="G20" s="11">
        <f>G18+G19</f>
        <v>7349874.8621100001</v>
      </c>
      <c r="H20" s="11">
        <f>'[3]REG4 (CALABARZON)'!G21</f>
        <v>7671830.3796200017</v>
      </c>
      <c r="I20" s="11">
        <f t="shared" si="2"/>
        <v>-321955.51751000155</v>
      </c>
      <c r="J20" s="11">
        <f t="shared" si="3"/>
        <v>-4.1965932714736125</v>
      </c>
      <c r="K20" s="11"/>
      <c r="L20" s="11">
        <f>L18+L19</f>
        <v>1104770.9848500001</v>
      </c>
      <c r="M20" s="11">
        <f>'[3]REG4 (CALABARZON)'!L21</f>
        <v>1184843.78348</v>
      </c>
      <c r="N20" s="11">
        <f t="shared" si="4"/>
        <v>-80072.798629999859</v>
      </c>
      <c r="O20" s="11">
        <f t="shared" si="5"/>
        <v>-6.7580891039338837</v>
      </c>
      <c r="P20" s="11"/>
      <c r="Q20" s="11">
        <f>Q18+Q19</f>
        <v>1820686.71218</v>
      </c>
      <c r="R20" s="11">
        <f>'[3]REG4 (CALABARZON)'!Q21</f>
        <v>1792383.43946</v>
      </c>
      <c r="S20" s="11">
        <f t="shared" si="6"/>
        <v>28303.272720000008</v>
      </c>
      <c r="T20" s="11">
        <f t="shared" si="7"/>
        <v>1.5790858193003094</v>
      </c>
      <c r="U20" s="11"/>
      <c r="V20" s="11">
        <f>V18+V19</f>
        <v>509756.10525999998</v>
      </c>
      <c r="W20" s="11">
        <f>'[3]REG4 (CALABARZON)'!V21</f>
        <v>467364.09367999993</v>
      </c>
      <c r="X20" s="11">
        <f t="shared" si="8"/>
        <v>42392.011580000049</v>
      </c>
      <c r="Y20" s="11">
        <f t="shared" si="9"/>
        <v>9.0704468214936256</v>
      </c>
      <c r="Z20" s="11"/>
      <c r="AA20" s="12">
        <f>AA18+AA19</f>
        <v>14340091.901769999</v>
      </c>
      <c r="AB20" s="12">
        <f>AB18+AB19</f>
        <v>14705767.72797</v>
      </c>
      <c r="AC20" s="12">
        <f t="shared" si="11"/>
        <v>-365675.82620000094</v>
      </c>
      <c r="AD20" s="12">
        <f t="shared" si="12"/>
        <v>-2.4866150000757505</v>
      </c>
    </row>
    <row r="21" spans="1:44" ht="15" customHeight="1" x14ac:dyDescent="0.2">
      <c r="A21" s="10" t="s">
        <v>21</v>
      </c>
      <c r="B21" s="11">
        <f>[2]FP!$U$16</f>
        <v>3104005.5776399998</v>
      </c>
      <c r="C21" s="11">
        <f>'[3]REG4 (CALABARZON)'!B22</f>
        <v>3148502.5056699999</v>
      </c>
      <c r="D21" s="11">
        <f t="shared" si="0"/>
        <v>-44496.928030000068</v>
      </c>
      <c r="E21" s="11">
        <f t="shared" si="1"/>
        <v>-1.4132727526774238</v>
      </c>
      <c r="F21" s="11"/>
      <c r="G21" s="11">
        <f>[4]FP!$U$16</f>
        <v>6608221.4679399999</v>
      </c>
      <c r="H21" s="11">
        <f>'[3]REG4 (CALABARZON)'!G22</f>
        <v>6740067.6035099998</v>
      </c>
      <c r="I21" s="11">
        <f t="shared" si="2"/>
        <v>-131846.13556999993</v>
      </c>
      <c r="J21" s="11">
        <f t="shared" si="3"/>
        <v>-1.9561544976394438</v>
      </c>
      <c r="K21" s="11"/>
      <c r="L21" s="11">
        <f>[5]FP!$U$16</f>
        <v>928228.07373999991</v>
      </c>
      <c r="M21" s="11">
        <f>'[3]REG4 (CALABARZON)'!L22</f>
        <v>975813.09458999999</v>
      </c>
      <c r="N21" s="11">
        <f t="shared" si="4"/>
        <v>-47585.020850000088</v>
      </c>
      <c r="O21" s="11">
        <f t="shared" si="5"/>
        <v>-4.8764482782426208</v>
      </c>
      <c r="P21" s="11"/>
      <c r="Q21" s="11">
        <f>[6]FP!$U$16</f>
        <v>1472684.8602800001</v>
      </c>
      <c r="R21" s="11">
        <f>'[3]REG4 (CALABARZON)'!Q22</f>
        <v>1392282.3300700001</v>
      </c>
      <c r="S21" s="11">
        <f t="shared" si="6"/>
        <v>80402.530209999997</v>
      </c>
      <c r="T21" s="11">
        <f t="shared" si="7"/>
        <v>5.7748725580649714</v>
      </c>
      <c r="U21" s="11"/>
      <c r="V21" s="11">
        <f>[7]FP!$U$16</f>
        <v>373978.80558000004</v>
      </c>
      <c r="W21" s="11">
        <f>'[3]REG4 (CALABARZON)'!V22</f>
        <v>348270.80184999999</v>
      </c>
      <c r="X21" s="11">
        <f t="shared" si="8"/>
        <v>25708.003730000055</v>
      </c>
      <c r="Y21" s="11">
        <f t="shared" si="9"/>
        <v>7.3816132714658282</v>
      </c>
      <c r="Z21" s="11"/>
      <c r="AA21" s="11">
        <f>B21+G21+L21+Q21+V21</f>
        <v>12487118.785179999</v>
      </c>
      <c r="AB21" s="11">
        <f>C21+H21+M21+R21+W21</f>
        <v>12604936.335690001</v>
      </c>
      <c r="AC21" s="12">
        <f t="shared" si="11"/>
        <v>-117817.5505100023</v>
      </c>
      <c r="AD21" s="12">
        <f t="shared" si="12"/>
        <v>-0.93469373721793492</v>
      </c>
      <c r="AH21" s="13"/>
      <c r="AM21" s="13"/>
      <c r="AR21" s="13"/>
    </row>
    <row r="22" spans="1:44" ht="15" customHeight="1" x14ac:dyDescent="0.2">
      <c r="A22" s="10" t="s">
        <v>22</v>
      </c>
      <c r="B22" s="11">
        <f>ROUND((B21/B20*100),0)</f>
        <v>87</v>
      </c>
      <c r="C22" s="11">
        <f>'[3]REG4 (CALABARZON)'!B23</f>
        <v>88</v>
      </c>
      <c r="D22" s="11"/>
      <c r="E22" s="11">
        <f>B22-C22</f>
        <v>-1</v>
      </c>
      <c r="F22" s="11"/>
      <c r="G22" s="11">
        <f>ROUND((G21/G20*100),0)</f>
        <v>90</v>
      </c>
      <c r="H22" s="11">
        <f>'[3]REG4 (CALABARZON)'!G23</f>
        <v>88</v>
      </c>
      <c r="I22" s="11"/>
      <c r="J22" s="11">
        <f>G22-H22</f>
        <v>2</v>
      </c>
      <c r="K22" s="11"/>
      <c r="L22" s="11">
        <f>ROUND((L21/L20*100),0)</f>
        <v>84</v>
      </c>
      <c r="M22" s="11">
        <f>'[3]REG4 (CALABARZON)'!L23</f>
        <v>82</v>
      </c>
      <c r="N22" s="11"/>
      <c r="O22" s="11">
        <f>L22-M22</f>
        <v>2</v>
      </c>
      <c r="P22" s="11"/>
      <c r="Q22" s="11">
        <f>ROUND((Q21/Q20*100),0)</f>
        <v>81</v>
      </c>
      <c r="R22" s="11">
        <f>'[3]REG4 (CALABARZON)'!Q23</f>
        <v>78</v>
      </c>
      <c r="S22" s="11"/>
      <c r="T22" s="11">
        <f>Q22-R22</f>
        <v>3</v>
      </c>
      <c r="U22" s="11"/>
      <c r="V22" s="11">
        <f>ROUND((V21/V20*100),0)</f>
        <v>73</v>
      </c>
      <c r="W22" s="11">
        <f>'[3]REG4 (CALABARZON)'!V23</f>
        <v>75</v>
      </c>
      <c r="X22" s="11"/>
      <c r="Y22" s="11">
        <f>V22-W22</f>
        <v>-2</v>
      </c>
      <c r="Z22" s="11"/>
      <c r="AA22" s="11">
        <f>ROUND((AA21/AA20*100),0)</f>
        <v>87</v>
      </c>
      <c r="AB22" s="11">
        <f>ROUND((AB21/AB20*100),0)</f>
        <v>86</v>
      </c>
      <c r="AC22" s="11"/>
      <c r="AD22" s="11">
        <f>AA22-AB22</f>
        <v>1</v>
      </c>
      <c r="AF22" s="13"/>
      <c r="AH22" s="13"/>
      <c r="AJ22" s="13"/>
      <c r="AK22" s="13"/>
      <c r="AM22" s="13"/>
      <c r="AO22" s="13"/>
      <c r="AP22" s="13"/>
      <c r="AR22" s="13"/>
    </row>
    <row r="23" spans="1:44" ht="15" customHeight="1" x14ac:dyDescent="0.2">
      <c r="A23" s="10" t="s">
        <v>23</v>
      </c>
      <c r="B23" s="11">
        <f>[2]FP!$U$18</f>
        <v>350767.74797999999</v>
      </c>
      <c r="C23" s="11">
        <f>'[3]REG4 (CALABARZON)'!B24</f>
        <v>323496.71419999999</v>
      </c>
      <c r="D23" s="11">
        <f>B23-C23</f>
        <v>27271.033779999998</v>
      </c>
      <c r="E23" s="11">
        <f>D23/C23*100</f>
        <v>8.4300806106920252</v>
      </c>
      <c r="F23" s="11"/>
      <c r="G23" s="11">
        <f>[4]FP!$U$18</f>
        <v>664155.75106000004</v>
      </c>
      <c r="H23" s="11">
        <f>'[3]REG4 (CALABARZON)'!G24</f>
        <v>718446.73927000002</v>
      </c>
      <c r="I23" s="11">
        <f>G23-H23</f>
        <v>-54290.988209999981</v>
      </c>
      <c r="J23" s="11">
        <f>I23/H23*100</f>
        <v>-7.5567171847928511</v>
      </c>
      <c r="K23" s="11"/>
      <c r="L23" s="11">
        <f>[5]FP!$U$18</f>
        <v>137745.89301999999</v>
      </c>
      <c r="M23" s="11">
        <f>'[3]REG4 (CALABARZON)'!L24</f>
        <v>121469.25602</v>
      </c>
      <c r="N23" s="11">
        <f>L23-M23</f>
        <v>16276.636999999988</v>
      </c>
      <c r="O23" s="11">
        <f>N23/M23*100</f>
        <v>13.399799696904399</v>
      </c>
      <c r="P23" s="11"/>
      <c r="Q23" s="11">
        <f>[6]FP!$U$18</f>
        <v>277619.78051999997</v>
      </c>
      <c r="R23" s="11">
        <f>'[3]REG4 (CALABARZON)'!Q24</f>
        <v>306140.39908</v>
      </c>
      <c r="S23" s="11">
        <f>Q23-R23</f>
        <v>-28520.618560000032</v>
      </c>
      <c r="T23" s="11">
        <f>S23/R23*100</f>
        <v>-9.3161891229347624</v>
      </c>
      <c r="U23" s="11"/>
      <c r="V23" s="11">
        <f>[7]FP!$U$18</f>
        <v>96963.556969999991</v>
      </c>
      <c r="W23" s="11">
        <f>'[3]REG4 (CALABARZON)'!V24</f>
        <v>84909.37460000001</v>
      </c>
      <c r="X23" s="11">
        <f>V23-W23</f>
        <v>12054.18236999998</v>
      </c>
      <c r="Y23" s="11">
        <f>X23/W23*100</f>
        <v>14.196527093487719</v>
      </c>
      <c r="Z23" s="11"/>
      <c r="AA23" s="12">
        <f>+B23+G23+L23+Q23+V23</f>
        <v>1527252.72955</v>
      </c>
      <c r="AB23" s="12">
        <f>+C23+H23+M23+R23+W23</f>
        <v>1554462.4831700001</v>
      </c>
      <c r="AC23" s="12">
        <f>AA23-AB23</f>
        <v>-27209.75362000009</v>
      </c>
      <c r="AD23" s="12">
        <f>AC23/AB23*100</f>
        <v>-1.7504284545041902</v>
      </c>
      <c r="AH23" s="13"/>
      <c r="AM23" s="13"/>
      <c r="AR23" s="13"/>
    </row>
    <row r="24" spans="1:44" ht="15.75" customHeight="1" x14ac:dyDescent="0.2">
      <c r="A24" s="10" t="s">
        <v>22</v>
      </c>
      <c r="B24" s="11">
        <f>ROUND((B23/B20*100),0)</f>
        <v>10</v>
      </c>
      <c r="C24" s="11">
        <f>'[3]REG4 (CALABARZON)'!B25</f>
        <v>9</v>
      </c>
      <c r="D24" s="11"/>
      <c r="E24" s="11">
        <f>B24-C24</f>
        <v>1</v>
      </c>
      <c r="F24" s="11"/>
      <c r="G24" s="11">
        <f>ROUND((G23/G20*100),0)</f>
        <v>9</v>
      </c>
      <c r="H24" s="11">
        <f>'[3]REG4 (CALABARZON)'!G25</f>
        <v>9</v>
      </c>
      <c r="I24" s="11"/>
      <c r="J24" s="11">
        <f>G24-H24</f>
        <v>0</v>
      </c>
      <c r="K24" s="11"/>
      <c r="L24" s="11">
        <f>ROUND((L23/L20*100),0)</f>
        <v>12</v>
      </c>
      <c r="M24" s="11">
        <f>'[3]REG4 (CALABARZON)'!L25</f>
        <v>10</v>
      </c>
      <c r="N24" s="11"/>
      <c r="O24" s="11">
        <f>L24-M24</f>
        <v>2</v>
      </c>
      <c r="P24" s="11"/>
      <c r="Q24" s="11">
        <f>ROUND((Q23/Q20*100),0)</f>
        <v>15</v>
      </c>
      <c r="R24" s="11">
        <f>'[3]REG4 (CALABARZON)'!Q25</f>
        <v>17</v>
      </c>
      <c r="S24" s="11"/>
      <c r="T24" s="11">
        <f>Q24-R24</f>
        <v>-2</v>
      </c>
      <c r="U24" s="11"/>
      <c r="V24" s="11">
        <f>ROUND((V23/V20*100),0)</f>
        <v>19</v>
      </c>
      <c r="W24" s="11">
        <f>'[3]REG4 (CALABARZON)'!V25</f>
        <v>18</v>
      </c>
      <c r="X24" s="11"/>
      <c r="Y24" s="11">
        <f>V24-W24</f>
        <v>1</v>
      </c>
      <c r="Z24" s="11"/>
      <c r="AA24" s="11">
        <f>ROUND((AA23/AA20*100),0)</f>
        <v>11</v>
      </c>
      <c r="AB24" s="11">
        <f>ROUND((AB23/AB20*100),0)</f>
        <v>11</v>
      </c>
      <c r="AC24" s="11"/>
      <c r="AD24" s="11">
        <f>AA24-AB24</f>
        <v>0</v>
      </c>
      <c r="AF24" s="13"/>
      <c r="AH24" s="13"/>
      <c r="AJ24" s="13"/>
      <c r="AK24" s="13"/>
      <c r="AM24" s="13"/>
      <c r="AO24" s="13"/>
      <c r="AP24" s="13"/>
      <c r="AR24" s="13"/>
    </row>
    <row r="25" spans="1:44" ht="15" customHeight="1" x14ac:dyDescent="0.2">
      <c r="A25" s="10" t="s">
        <v>24</v>
      </c>
      <c r="B25" s="11">
        <f>+B20-B21-B23</f>
        <v>100229.91174999997</v>
      </c>
      <c r="C25" s="11">
        <f>'[3]REG4 (CALABARZON)'!B26</f>
        <v>117346.81186000007</v>
      </c>
      <c r="D25" s="11">
        <f>B25-C25</f>
        <v>-17116.900110000104</v>
      </c>
      <c r="E25" s="11">
        <f>D25/C25*100</f>
        <v>-14.586591521908002</v>
      </c>
      <c r="F25" s="11"/>
      <c r="G25" s="11">
        <f>+G20-G21-G23</f>
        <v>77497.643110000179</v>
      </c>
      <c r="H25" s="11">
        <f>'[3]REG4 (CALABARZON)'!G26</f>
        <v>213316.03684000182</v>
      </c>
      <c r="I25" s="11">
        <f>G25-H25</f>
        <v>-135818.39373000164</v>
      </c>
      <c r="J25" s="11">
        <f>I25/H25*100</f>
        <v>-63.670034256202001</v>
      </c>
      <c r="K25" s="11"/>
      <c r="L25" s="11">
        <f>+L20-L21-L23</f>
        <v>38797.018090000231</v>
      </c>
      <c r="M25" s="11">
        <f>'[3]REG4 (CALABARZON)'!L26</f>
        <v>87561.43286999999</v>
      </c>
      <c r="N25" s="11">
        <f>L25-M25</f>
        <v>-48764.414779999759</v>
      </c>
      <c r="O25" s="11">
        <f>N25/M25*100</f>
        <v>-55.691659194749498</v>
      </c>
      <c r="P25" s="11"/>
      <c r="Q25" s="11">
        <f>+Q20-Q21-Q23</f>
        <v>70382.071379999921</v>
      </c>
      <c r="R25" s="11">
        <f>'[3]REG4 (CALABARZON)'!Q26</f>
        <v>93960.710309999879</v>
      </c>
      <c r="S25" s="11">
        <f>Q25-R25</f>
        <v>-23578.638929999957</v>
      </c>
      <c r="T25" s="11">
        <f>S25/R25*100</f>
        <v>-25.094147173013198</v>
      </c>
      <c r="U25" s="11"/>
      <c r="V25" s="11">
        <f>+V20-V21-V23</f>
        <v>38813.742709999948</v>
      </c>
      <c r="W25" s="11">
        <f>'[3]REG4 (CALABARZON)'!V26</f>
        <v>34183.917229999934</v>
      </c>
      <c r="X25" s="11">
        <f>V25-W25</f>
        <v>4629.8254800000141</v>
      </c>
      <c r="Y25" s="11">
        <f>X25/W25*100</f>
        <v>13.543870495733771</v>
      </c>
      <c r="Z25" s="11"/>
      <c r="AA25" s="12">
        <f>AA20-AA21-AA23</f>
        <v>325720.38704000064</v>
      </c>
      <c r="AB25" s="12">
        <f>AB20-AB21-AB23</f>
        <v>546368.90910999919</v>
      </c>
      <c r="AC25" s="12">
        <f>AA25-AB25</f>
        <v>-220648.52206999855</v>
      </c>
      <c r="AD25" s="12">
        <f>AC25/AB25*100</f>
        <v>-40.384531109103776</v>
      </c>
      <c r="AH25" s="13"/>
      <c r="AM25" s="13"/>
      <c r="AR25" s="13"/>
    </row>
    <row r="26" spans="1:44" ht="15" customHeight="1" x14ac:dyDescent="0.2">
      <c r="A26" s="10" t="s">
        <v>25</v>
      </c>
      <c r="B26" s="12">
        <f>[2]FP!U21</f>
        <v>55873.4784</v>
      </c>
      <c r="C26" s="12">
        <f>'[3]REG4 (CALABARZON)'!B27</f>
        <v>51204.306099999994</v>
      </c>
      <c r="D26" s="11">
        <f>B26-C26</f>
        <v>4669.1723000000056</v>
      </c>
      <c r="E26" s="11">
        <f>D26/C26*100</f>
        <v>9.1187102328489651</v>
      </c>
      <c r="F26" s="11"/>
      <c r="G26" s="12">
        <f>[4]FP!U21</f>
        <v>99227.20266000001</v>
      </c>
      <c r="H26" s="12">
        <f>'[3]REG4 (CALABARZON)'!G27</f>
        <v>94517.989849999998</v>
      </c>
      <c r="I26" s="11">
        <f>G26-H26</f>
        <v>4709.2128100000118</v>
      </c>
      <c r="J26" s="11">
        <f>I26/H26*100</f>
        <v>4.98234549578713</v>
      </c>
      <c r="K26" s="11"/>
      <c r="L26" s="12">
        <f>[5]FP!U21</f>
        <v>22972.450969999998</v>
      </c>
      <c r="M26" s="11">
        <f>'[3]REG4 (CALABARZON)'!L27</f>
        <v>22311.687900000001</v>
      </c>
      <c r="N26" s="11">
        <f>L26-M26</f>
        <v>660.76306999999724</v>
      </c>
      <c r="O26" s="11">
        <f>N26/M26*100</f>
        <v>2.9615109038881688</v>
      </c>
      <c r="P26" s="11"/>
      <c r="Q26" s="12">
        <f>[6]FP!U21</f>
        <v>67905.509160000001</v>
      </c>
      <c r="R26" s="11">
        <f>'[3]REG4 (CALABARZON)'!Q27</f>
        <v>64774.73936</v>
      </c>
      <c r="S26" s="11">
        <f>Q26-R26</f>
        <v>3130.7698000000019</v>
      </c>
      <c r="T26" s="11">
        <f>S26/R26*100</f>
        <v>4.833319023639838</v>
      </c>
      <c r="U26" s="11"/>
      <c r="V26" s="12">
        <f>[7]FP!U21</f>
        <v>22268.35887</v>
      </c>
      <c r="W26" s="11">
        <f>'[3]REG4 (CALABARZON)'!V27</f>
        <v>21239.495999999999</v>
      </c>
      <c r="X26" s="11">
        <f>V26-W26</f>
        <v>1028.8628700000008</v>
      </c>
      <c r="Y26" s="11">
        <f>X26/W26*100</f>
        <v>4.8441020916880548</v>
      </c>
      <c r="Z26" s="11"/>
      <c r="AA26" s="11">
        <f>B26+G26+L26+Q26+V26</f>
        <v>268247.00005999999</v>
      </c>
      <c r="AB26" s="11">
        <f>C26+H26+M26+R26+W26</f>
        <v>254048.21921000001</v>
      </c>
      <c r="AC26" s="12">
        <f>AA26-AB26</f>
        <v>14198.780849999981</v>
      </c>
      <c r="AD26" s="12">
        <f>AC26/AB26*100</f>
        <v>5.589010186394205</v>
      </c>
      <c r="AH26" s="13"/>
      <c r="AM26" s="13"/>
      <c r="AR26" s="13"/>
    </row>
    <row r="27" spans="1:44" ht="15" customHeight="1" x14ac:dyDescent="0.2">
      <c r="A27" s="10" t="s">
        <v>26</v>
      </c>
      <c r="B27" s="11">
        <f>[2]FP!U22</f>
        <v>0</v>
      </c>
      <c r="C27" s="11">
        <f>'[3]REG4 (CALABARZON)'!B28</f>
        <v>0</v>
      </c>
      <c r="D27" s="11">
        <f>B27-C27</f>
        <v>0</v>
      </c>
      <c r="E27" s="11"/>
      <c r="F27" s="11"/>
      <c r="G27" s="12">
        <f>[4]FP!U22</f>
        <v>8666.3384299999998</v>
      </c>
      <c r="H27" s="11">
        <f>'[3]REG4 (CALABARZON)'!G28</f>
        <v>6961.5635599999996</v>
      </c>
      <c r="I27" s="11">
        <f>G27-H27</f>
        <v>1704.7748700000002</v>
      </c>
      <c r="J27" s="11">
        <f>I27/H27*100</f>
        <v>24.488390507491111</v>
      </c>
      <c r="K27" s="11"/>
      <c r="L27" s="11">
        <f>[5]FP!U22</f>
        <v>8322.93</v>
      </c>
      <c r="M27" s="11">
        <f>'[3]REG4 (CALABARZON)'!L28</f>
        <v>11594.197500000002</v>
      </c>
      <c r="N27" s="11">
        <f>L27-M27</f>
        <v>-3271.2675000000017</v>
      </c>
      <c r="O27" s="11">
        <f>N27/M27*100</f>
        <v>-28.214695324967522</v>
      </c>
      <c r="P27" s="11"/>
      <c r="Q27" s="11">
        <f>[6]FP!U22</f>
        <v>18422.829310000001</v>
      </c>
      <c r="R27" s="11">
        <f>'[3]REG4 (CALABARZON)'!Q28</f>
        <v>17859.203300000001</v>
      </c>
      <c r="S27" s="11">
        <f>Q27-R27</f>
        <v>563.62600999999995</v>
      </c>
      <c r="T27" s="11">
        <f>S27/R27*100</f>
        <v>3.1559415083202502</v>
      </c>
      <c r="U27" s="11"/>
      <c r="V27" s="11">
        <f>[7]FP!U22</f>
        <v>3969.8555900000006</v>
      </c>
      <c r="W27" s="11">
        <f>'[3]REG4 (CALABARZON)'!V28</f>
        <v>3310.5505599999997</v>
      </c>
      <c r="X27" s="11">
        <f>V27-W27</f>
        <v>659.3050300000009</v>
      </c>
      <c r="Y27" s="11">
        <f>X27/W27*100</f>
        <v>19.915268413843556</v>
      </c>
      <c r="Z27" s="11"/>
      <c r="AA27" s="11">
        <f>B27+G27+L27+Q27+V27</f>
        <v>39381.953329999997</v>
      </c>
      <c r="AB27" s="11">
        <f>C27+H27+M27+R27+W27</f>
        <v>39725.514920000001</v>
      </c>
      <c r="AC27" s="12">
        <f>AA27-AB27</f>
        <v>-343.5615900000048</v>
      </c>
      <c r="AD27" s="12">
        <f>AC27/AB27*100</f>
        <v>-0.86483860735820717</v>
      </c>
      <c r="AH27" s="13"/>
      <c r="AM27" s="13"/>
      <c r="AR27" s="13"/>
    </row>
    <row r="28" spans="1:44" ht="15" customHeight="1" x14ac:dyDescent="0.2">
      <c r="A28" s="10" t="s">
        <v>27</v>
      </c>
      <c r="B28" s="11">
        <f>+B25-B26-B27</f>
        <v>44356.43334999997</v>
      </c>
      <c r="C28" s="11">
        <f>'[3]REG4 (CALABARZON)'!B29</f>
        <v>66142.505760000087</v>
      </c>
      <c r="D28" s="11">
        <f>B28-C28</f>
        <v>-21786.072410000117</v>
      </c>
      <c r="E28" s="11">
        <f>D28/C28*100</f>
        <v>-32.938081434428085</v>
      </c>
      <c r="F28" s="11"/>
      <c r="G28" s="11">
        <f>+G25-G26-G27</f>
        <v>-30395.897979999831</v>
      </c>
      <c r="H28" s="11">
        <f>'[3]REG4 (CALABARZON)'!G29</f>
        <v>111836.48343000183</v>
      </c>
      <c r="I28" s="11">
        <f>G28-H28</f>
        <v>-142232.38141000166</v>
      </c>
      <c r="J28" s="11">
        <f>I28/H28*100</f>
        <v>-127.17887495007348</v>
      </c>
      <c r="K28" s="11"/>
      <c r="L28" s="11">
        <f>+L25-L26-L27</f>
        <v>7501.6371200002322</v>
      </c>
      <c r="M28" s="11">
        <f>'[3]REG4 (CALABARZON)'!L29</f>
        <v>53655.547469999983</v>
      </c>
      <c r="N28" s="11">
        <f>L28-M28</f>
        <v>-46153.910349999751</v>
      </c>
      <c r="O28" s="11">
        <f>N28/M28*100</f>
        <v>-86.018897441695913</v>
      </c>
      <c r="P28" s="11"/>
      <c r="Q28" s="11">
        <f>+Q25-Q26-Q27</f>
        <v>-15946.267090000081</v>
      </c>
      <c r="R28" s="11">
        <f>'[3]REG4 (CALABARZON)'!Q29</f>
        <v>11326.767649999878</v>
      </c>
      <c r="S28" s="11">
        <f>Q28-R28</f>
        <v>-27273.034739999959</v>
      </c>
      <c r="T28" s="11">
        <f>S28/R28*100</f>
        <v>-240.78391631879418</v>
      </c>
      <c r="U28" s="11"/>
      <c r="V28" s="11">
        <f>+V25-V26-V27</f>
        <v>12575.528249999947</v>
      </c>
      <c r="W28" s="11">
        <f>'[3]REG4 (CALABARZON)'!V29</f>
        <v>9633.8706699999348</v>
      </c>
      <c r="X28" s="11">
        <f>V28-W28</f>
        <v>2941.6575800000119</v>
      </c>
      <c r="Y28" s="11">
        <f>X28/W28*100</f>
        <v>30.534534672137465</v>
      </c>
      <c r="Z28" s="11"/>
      <c r="AA28" s="12">
        <f>AA25-AA26-AA27</f>
        <v>18091.433650000654</v>
      </c>
      <c r="AB28" s="12">
        <f>AB25-AB26-AB27</f>
        <v>252595.1749799992</v>
      </c>
      <c r="AC28" s="12">
        <f>AA28-AB28</f>
        <v>-234503.74132999853</v>
      </c>
      <c r="AD28" s="12">
        <f>AC28/AB28*100</f>
        <v>-92.837775443876495</v>
      </c>
    </row>
    <row r="29" spans="1:44" ht="15" customHeight="1" x14ac:dyDescent="0.2">
      <c r="A29" s="10" t="s">
        <v>22</v>
      </c>
      <c r="B29" s="11">
        <f>ROUND((B28/B20*100),0)</f>
        <v>1</v>
      </c>
      <c r="C29" s="11">
        <f>'[3]REG4 (CALABARZON)'!B30</f>
        <v>2</v>
      </c>
      <c r="D29" s="11"/>
      <c r="E29" s="11">
        <f>B29-C29</f>
        <v>-1</v>
      </c>
      <c r="F29" s="11"/>
      <c r="G29" s="11">
        <f>ROUND((G28/G20*100),0)</f>
        <v>0</v>
      </c>
      <c r="H29" s="11">
        <f>'[3]REG4 (CALABARZON)'!G30</f>
        <v>1</v>
      </c>
      <c r="I29" s="11"/>
      <c r="J29" s="11">
        <f>G29-H29</f>
        <v>-1</v>
      </c>
      <c r="K29" s="11"/>
      <c r="L29" s="11">
        <f>ROUND((L28/L20*100),0)</f>
        <v>1</v>
      </c>
      <c r="M29" s="11">
        <f>'[3]REG4 (CALABARZON)'!L30</f>
        <v>5</v>
      </c>
      <c r="N29" s="11"/>
      <c r="O29" s="11">
        <f>L29-M29</f>
        <v>-4</v>
      </c>
      <c r="P29" s="11"/>
      <c r="Q29" s="11">
        <f>ROUND((Q28/Q20*100),0)</f>
        <v>-1</v>
      </c>
      <c r="R29" s="11">
        <f>'[3]REG4 (CALABARZON)'!Q30</f>
        <v>1</v>
      </c>
      <c r="S29" s="11"/>
      <c r="T29" s="11">
        <f>Q29-R29</f>
        <v>-2</v>
      </c>
      <c r="U29" s="11"/>
      <c r="V29" s="11">
        <f>ROUND((V28/V20*100),0)</f>
        <v>2</v>
      </c>
      <c r="W29" s="11">
        <f>'[3]REG4 (CALABARZON)'!V30</f>
        <v>2</v>
      </c>
      <c r="X29" s="11"/>
      <c r="Y29" s="11">
        <f>V29-W29</f>
        <v>0</v>
      </c>
      <c r="Z29" s="11"/>
      <c r="AA29" s="11">
        <f>ROUND((AA28/AA20*100),0)</f>
        <v>0</v>
      </c>
      <c r="AB29" s="11">
        <f>ROUND((AB28/AB20*100),0)</f>
        <v>2</v>
      </c>
      <c r="AC29" s="11"/>
      <c r="AD29" s="11">
        <f>AA29-AB29</f>
        <v>-2</v>
      </c>
    </row>
    <row r="30" spans="1:44" ht="15" customHeight="1" x14ac:dyDescent="0.2">
      <c r="A30" s="10" t="s">
        <v>28</v>
      </c>
      <c r="B30" s="11">
        <f>[2]FP!$U$25</f>
        <v>0</v>
      </c>
      <c r="C30" s="11">
        <f>'[3]REG4 (CALABARZON)'!B31</f>
        <v>0</v>
      </c>
      <c r="D30" s="11">
        <f>B30-C30</f>
        <v>0</v>
      </c>
      <c r="E30" s="11"/>
      <c r="F30" s="11"/>
      <c r="G30" s="11">
        <f>[4]FP!$U$25</f>
        <v>2978.7057100000002</v>
      </c>
      <c r="H30" s="11">
        <f>'[3]REG4 (CALABARZON)'!G31</f>
        <v>2141.0823600000003</v>
      </c>
      <c r="I30" s="11">
        <f>G30-H30</f>
        <v>837.62334999999985</v>
      </c>
      <c r="J30" s="11">
        <f>I30/H30*100</f>
        <v>39.12149133768024</v>
      </c>
      <c r="K30" s="11"/>
      <c r="L30" s="11">
        <f>[5]FP!$U$25</f>
        <v>6365.4374600000001</v>
      </c>
      <c r="M30" s="11">
        <f>'[3]REG4 (CALABARZON)'!L31</f>
        <v>4357.2311100000006</v>
      </c>
      <c r="N30" s="11">
        <f>L30-M30</f>
        <v>2008.2063499999995</v>
      </c>
      <c r="O30" s="11">
        <f>L30-M30</f>
        <v>2008.2063499999995</v>
      </c>
      <c r="P30" s="11"/>
      <c r="Q30" s="11">
        <f>[6]FP!$U$25</f>
        <v>0</v>
      </c>
      <c r="R30" s="11">
        <f>'[3]REG4 (CALABARZON)'!Q31</f>
        <v>0</v>
      </c>
      <c r="S30" s="11">
        <f>Q30-R30</f>
        <v>0</v>
      </c>
      <c r="T30" s="11">
        <f>Q30-R30</f>
        <v>0</v>
      </c>
      <c r="U30" s="11"/>
      <c r="V30" s="11">
        <v>0</v>
      </c>
      <c r="W30" s="11">
        <f>'[3]REG4 (CALABARZON)'!V31</f>
        <v>0</v>
      </c>
      <c r="X30" s="11">
        <f>V30-W30</f>
        <v>0</v>
      </c>
      <c r="Y30" s="11"/>
      <c r="Z30" s="11"/>
      <c r="AA30" s="11">
        <f>B30+G30+L30+Q30+V30</f>
        <v>9344.1431699999994</v>
      </c>
      <c r="AB30" s="11">
        <f>C30+H30+M30+R30+W30</f>
        <v>6498.313470000001</v>
      </c>
      <c r="AC30" s="12">
        <f>AA30-AB30</f>
        <v>2845.8296999999984</v>
      </c>
      <c r="AD30" s="12">
        <f>AC30/AB30*100</f>
        <v>43.793358278851976</v>
      </c>
      <c r="AH30" s="13"/>
      <c r="AM30" s="13"/>
      <c r="AR30" s="13"/>
    </row>
    <row r="31" spans="1:44" ht="15" customHeight="1" x14ac:dyDescent="0.2">
      <c r="A31" s="10" t="s">
        <v>29</v>
      </c>
      <c r="B31" s="11">
        <f>B28-B30</f>
        <v>44356.43334999997</v>
      </c>
      <c r="C31" s="11">
        <f>'[3]REG4 (CALABARZON)'!B32</f>
        <v>66142.505760000087</v>
      </c>
      <c r="D31" s="11">
        <f>B31-C31</f>
        <v>-21786.072410000117</v>
      </c>
      <c r="E31" s="11">
        <f>D31/C31*100</f>
        <v>-32.938081434428085</v>
      </c>
      <c r="F31" s="11"/>
      <c r="G31" s="11">
        <f>G28-G30</f>
        <v>-33374.603689999829</v>
      </c>
      <c r="H31" s="11">
        <f>'[3]REG4 (CALABARZON)'!G32</f>
        <v>109695.40107000183</v>
      </c>
      <c r="I31" s="11">
        <f>G31-H31</f>
        <v>-143070.00476000167</v>
      </c>
      <c r="J31" s="11">
        <f>I31/H31*100</f>
        <v>-130.42479754342838</v>
      </c>
      <c r="K31" s="11"/>
      <c r="L31" s="11">
        <f>L28-L30</f>
        <v>1136.1996600002321</v>
      </c>
      <c r="M31" s="11">
        <f>'[3]REG4 (CALABARZON)'!L32</f>
        <v>49298.316359999983</v>
      </c>
      <c r="N31" s="11">
        <f>L31-M31</f>
        <v>-48162.116699999751</v>
      </c>
      <c r="O31" s="11">
        <f>N31/M31*100</f>
        <v>-97.695256666164511</v>
      </c>
      <c r="P31" s="11"/>
      <c r="Q31" s="11">
        <f>Q28-Q30</f>
        <v>-15946.267090000081</v>
      </c>
      <c r="R31" s="11">
        <f>'[3]REG4 (CALABARZON)'!Q32</f>
        <v>11326.767649999878</v>
      </c>
      <c r="S31" s="11">
        <f>Q31-R31</f>
        <v>-27273.034739999959</v>
      </c>
      <c r="T31" s="11">
        <f>S31/R31*100</f>
        <v>-240.78391631879418</v>
      </c>
      <c r="U31" s="11"/>
      <c r="V31" s="11">
        <f>V28-V30</f>
        <v>12575.528249999947</v>
      </c>
      <c r="W31" s="11">
        <f>'[3]REG4 (CALABARZON)'!V32</f>
        <v>9633.8706699999348</v>
      </c>
      <c r="X31" s="11">
        <f>V31-W31</f>
        <v>2941.6575800000119</v>
      </c>
      <c r="Y31" s="11">
        <f>X31/W31*100</f>
        <v>30.534534672137465</v>
      </c>
      <c r="Z31" s="11"/>
      <c r="AA31" s="11">
        <f>AA25-AA26-AA27-AA30</f>
        <v>8747.2904800006545</v>
      </c>
      <c r="AB31" s="11">
        <f>AB25-AB26-AB27-AB30</f>
        <v>246096.8615099992</v>
      </c>
      <c r="AC31" s="12">
        <f>AA31-AB31</f>
        <v>-237349.57102999854</v>
      </c>
      <c r="AD31" s="12">
        <f>AC31/AB31*100</f>
        <v>-96.445590396265473</v>
      </c>
      <c r="AH31" s="13"/>
      <c r="AM31" s="13"/>
      <c r="AR31" s="13"/>
    </row>
    <row r="32" spans="1:44" ht="15" customHeight="1" x14ac:dyDescent="0.2">
      <c r="A32" s="10" t="s">
        <v>22</v>
      </c>
      <c r="B32" s="11">
        <f>ROUND((B31/B20*100),0)</f>
        <v>1</v>
      </c>
      <c r="C32" s="11">
        <f>'[3]REG4 (CALABARZON)'!B33</f>
        <v>2</v>
      </c>
      <c r="D32" s="11"/>
      <c r="E32" s="11">
        <f>B32-C32</f>
        <v>-1</v>
      </c>
      <c r="F32" s="11"/>
      <c r="G32" s="11">
        <f>ROUND((G31/G20*100),0)</f>
        <v>0</v>
      </c>
      <c r="H32" s="11">
        <f>'[3]REG4 (CALABARZON)'!G33</f>
        <v>1</v>
      </c>
      <c r="I32" s="11"/>
      <c r="J32" s="11">
        <f>G32-H32</f>
        <v>-1</v>
      </c>
      <c r="K32" s="11"/>
      <c r="L32" s="11">
        <f>ROUND((L31/L20*100),0)</f>
        <v>0</v>
      </c>
      <c r="M32" s="11">
        <f>'[3]REG4 (CALABARZON)'!L33</f>
        <v>4</v>
      </c>
      <c r="N32" s="11"/>
      <c r="O32" s="11">
        <f>L32-M32</f>
        <v>-4</v>
      </c>
      <c r="P32" s="11"/>
      <c r="Q32" s="11">
        <f>ROUND((Q31/Q20*100),0)</f>
        <v>-1</v>
      </c>
      <c r="R32" s="11">
        <f>'[3]REG4 (CALABARZON)'!Q33</f>
        <v>1</v>
      </c>
      <c r="S32" s="11"/>
      <c r="T32" s="11">
        <f>Q32-R32</f>
        <v>-2</v>
      </c>
      <c r="U32" s="11"/>
      <c r="V32" s="11">
        <f>ROUND((V31/V20*100),0)</f>
        <v>2</v>
      </c>
      <c r="W32" s="11">
        <f>'[3]REG4 (CALABARZON)'!V33</f>
        <v>2</v>
      </c>
      <c r="X32" s="11"/>
      <c r="Y32" s="11">
        <f>V32-W32</f>
        <v>0</v>
      </c>
      <c r="Z32" s="11"/>
      <c r="AA32" s="11">
        <f>ROUND((AA31/AA20*100),0)</f>
        <v>0</v>
      </c>
      <c r="AB32" s="11">
        <f>ROUND((AB31/AB20*100),0)</f>
        <v>2</v>
      </c>
      <c r="AC32" s="11"/>
      <c r="AD32" s="11">
        <f>AA32-AB32</f>
        <v>-2</v>
      </c>
      <c r="AF32" s="13"/>
      <c r="AG32" s="14"/>
      <c r="AH32" s="13"/>
      <c r="AJ32" s="13"/>
      <c r="AK32" s="13"/>
      <c r="AM32" s="13"/>
      <c r="AO32" s="13"/>
      <c r="AP32" s="13">
        <v>408784.60607000312</v>
      </c>
      <c r="AR32" s="13"/>
    </row>
    <row r="33" spans="1:44" ht="15.75" customHeight="1" x14ac:dyDescent="0.2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2"/>
      <c r="AD33" s="12"/>
    </row>
    <row r="34" spans="1:44" ht="15.75" x14ac:dyDescent="0.25">
      <c r="A34" s="1" t="s">
        <v>30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2"/>
      <c r="AD34" s="12"/>
    </row>
    <row r="35" spans="1:44" ht="11.25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6" t="s">
        <v>31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2"/>
      <c r="AB35" s="12"/>
      <c r="AC35" s="12"/>
      <c r="AD35" s="12"/>
    </row>
    <row r="36" spans="1:44" ht="15" customHeight="1" x14ac:dyDescent="0.2">
      <c r="A36" s="10" t="s">
        <v>32</v>
      </c>
      <c r="B36" s="11">
        <f>[2]FP!U31</f>
        <v>274328.52</v>
      </c>
      <c r="C36" s="11">
        <f>'[3]REG4 (CALABARZON)'!B37</f>
        <v>300559.42</v>
      </c>
      <c r="D36" s="11">
        <f>B36-C36</f>
        <v>-26230.899999999965</v>
      </c>
      <c r="E36" s="11">
        <f>D36/C36*100</f>
        <v>-8.7273591358407483</v>
      </c>
      <c r="F36" s="11"/>
      <c r="G36" s="11">
        <f>[4]FP!U31</f>
        <v>1261581.29</v>
      </c>
      <c r="H36" s="11">
        <f>'[3]REG4 (CALABARZON)'!G37</f>
        <v>1208437.49</v>
      </c>
      <c r="I36" s="11">
        <f>G36-H36</f>
        <v>53143.800000000047</v>
      </c>
      <c r="J36" s="11">
        <f>I36/H36*100</f>
        <v>4.3977285080753363</v>
      </c>
      <c r="K36" s="11"/>
      <c r="L36" s="11">
        <f>[5]FP!U31</f>
        <v>140796.28</v>
      </c>
      <c r="M36" s="11">
        <f>'[3]REG4 (CALABARZON)'!L37</f>
        <v>125895.11</v>
      </c>
      <c r="N36" s="11">
        <f>L36-M36</f>
        <v>14901.169999999998</v>
      </c>
      <c r="O36" s="11">
        <f>N36/M36*100</f>
        <v>11.836178545775129</v>
      </c>
      <c r="P36" s="11"/>
      <c r="Q36" s="11">
        <f>[6]FP!U31</f>
        <v>119672.36</v>
      </c>
      <c r="R36" s="11">
        <f>'[3]REG4 (CALABARZON)'!Q37</f>
        <v>210034.27</v>
      </c>
      <c r="S36" s="11">
        <f>Q36-R36</f>
        <v>-90361.909999999989</v>
      </c>
      <c r="T36" s="11">
        <f>S36/R36*100</f>
        <v>-43.022460096630894</v>
      </c>
      <c r="U36" s="11"/>
      <c r="V36" s="11">
        <f>[7]FP!U31</f>
        <v>93078.76</v>
      </c>
      <c r="W36" s="11">
        <f>'[3]REG4 (CALABARZON)'!V37</f>
        <v>83599.28</v>
      </c>
      <c r="X36" s="11">
        <f>V36-W36</f>
        <v>9479.4799999999959</v>
      </c>
      <c r="Y36" s="11">
        <f>X36/W36*100</f>
        <v>11.339188567174258</v>
      </c>
      <c r="Z36" s="11"/>
      <c r="AA36" s="11">
        <f t="shared" ref="AA36:AB38" si="13">B36+G36+L36+Q36+V36</f>
        <v>1889457.2100000002</v>
      </c>
      <c r="AB36" s="11">
        <f t="shared" si="13"/>
        <v>1928525.57</v>
      </c>
      <c r="AC36" s="12">
        <f>AA36-AB36</f>
        <v>-39068.35999999987</v>
      </c>
      <c r="AD36" s="12">
        <f>AC36/AB36*100</f>
        <v>-2.0258149856939607</v>
      </c>
      <c r="AH36" s="13"/>
      <c r="AM36" s="13"/>
      <c r="AR36" s="13"/>
    </row>
    <row r="37" spans="1:44" ht="15" customHeight="1" x14ac:dyDescent="0.2">
      <c r="A37" s="10" t="s">
        <v>33</v>
      </c>
      <c r="B37" s="11">
        <f>[2]FP!U32</f>
        <v>0</v>
      </c>
      <c r="C37" s="11">
        <f>'[3]REG4 (CALABARZON)'!B38</f>
        <v>0</v>
      </c>
      <c r="D37" s="11">
        <f>B37-C37</f>
        <v>0</v>
      </c>
      <c r="E37" s="11"/>
      <c r="F37" s="11"/>
      <c r="G37" s="11">
        <f>[4]FP!U32</f>
        <v>0</v>
      </c>
      <c r="H37" s="11">
        <f>'[3]REG4 (CALABARZON)'!G38</f>
        <v>0</v>
      </c>
      <c r="I37" s="11">
        <f>G37-H37</f>
        <v>0</v>
      </c>
      <c r="J37" s="11"/>
      <c r="K37" s="11"/>
      <c r="L37" s="11">
        <f>[5]FP!U32</f>
        <v>866.73</v>
      </c>
      <c r="M37" s="11">
        <f>'[3]REG4 (CALABARZON)'!L38</f>
        <v>5623.5</v>
      </c>
      <c r="N37" s="11">
        <f>L37-M37</f>
        <v>-4756.7700000000004</v>
      </c>
      <c r="O37" s="11">
        <f>N37/M37*100</f>
        <v>-84.58735662843425</v>
      </c>
      <c r="P37" s="11"/>
      <c r="Q37" s="11">
        <f>[6]FP!U32</f>
        <v>0</v>
      </c>
      <c r="R37" s="11">
        <f>'[3]REG4 (CALABARZON)'!Q38</f>
        <v>0</v>
      </c>
      <c r="S37" s="11">
        <f>Q37-R37</f>
        <v>0</v>
      </c>
      <c r="T37" s="11">
        <f>IFERROR(S37/R37*100,0)</f>
        <v>0</v>
      </c>
      <c r="U37" s="11"/>
      <c r="V37" s="11">
        <f>[7]FP!U32</f>
        <v>7832.25</v>
      </c>
      <c r="W37" s="11">
        <f>'[3]REG4 (CALABARZON)'!V38</f>
        <v>9514.0499999999993</v>
      </c>
      <c r="X37" s="11">
        <f>V37-W37</f>
        <v>-1681.7999999999993</v>
      </c>
      <c r="Y37" s="11">
        <f>X37/W37*100</f>
        <v>-17.67701452063001</v>
      </c>
      <c r="Z37" s="11"/>
      <c r="AA37" s="11">
        <f t="shared" si="13"/>
        <v>8698.98</v>
      </c>
      <c r="AB37" s="11">
        <f t="shared" si="13"/>
        <v>15137.55</v>
      </c>
      <c r="AC37" s="12">
        <f>AA37-AB37</f>
        <v>-6438.57</v>
      </c>
      <c r="AD37" s="12">
        <f>AC37/AB37*100</f>
        <v>-42.533765371542955</v>
      </c>
      <c r="AH37" s="13"/>
      <c r="AM37" s="13"/>
      <c r="AR37" s="13"/>
    </row>
    <row r="38" spans="1:44" ht="15" customHeight="1" x14ac:dyDescent="0.2">
      <c r="A38" s="10" t="s">
        <v>34</v>
      </c>
      <c r="B38" s="11">
        <f>[2]FP!U33</f>
        <v>3814.81</v>
      </c>
      <c r="C38" s="11">
        <f>'[3]REG4 (CALABARZON)'!B39</f>
        <v>3812.77</v>
      </c>
      <c r="D38" s="11">
        <f>B38-C38</f>
        <v>2.0399999999999636</v>
      </c>
      <c r="E38" s="11">
        <f>D38/C38*100</f>
        <v>5.3504407556709786E-2</v>
      </c>
      <c r="F38" s="11"/>
      <c r="G38" s="11">
        <f>[4]FP!U33</f>
        <v>212114.09</v>
      </c>
      <c r="H38" s="11">
        <f>'[3]REG4 (CALABARZON)'!G39</f>
        <v>100179.91</v>
      </c>
      <c r="I38" s="11">
        <f>G38-H38</f>
        <v>111934.18</v>
      </c>
      <c r="J38" s="11">
        <f>I38/H38*100</f>
        <v>111.73316087027827</v>
      </c>
      <c r="K38" s="11"/>
      <c r="L38" s="11">
        <f>[5]FP!U33</f>
        <v>15398.35</v>
      </c>
      <c r="M38" s="11">
        <f>'[3]REG4 (CALABARZON)'!L39</f>
        <v>10148.280000000001</v>
      </c>
      <c r="N38" s="11">
        <f>L38-M38</f>
        <v>5250.07</v>
      </c>
      <c r="O38" s="11">
        <f>N38/M38*100</f>
        <v>51.733594264249696</v>
      </c>
      <c r="P38" s="11"/>
      <c r="Q38" s="11">
        <f>[6]FP!U33</f>
        <v>25978.19</v>
      </c>
      <c r="R38" s="11">
        <f>'[3]REG4 (CALABARZON)'!Q39</f>
        <v>12582.51</v>
      </c>
      <c r="S38" s="11">
        <f>Q38-R38</f>
        <v>13395.679999999998</v>
      </c>
      <c r="T38" s="11">
        <f>S38/R38*100</f>
        <v>106.46270100321796</v>
      </c>
      <c r="U38" s="11"/>
      <c r="V38" s="11">
        <f>[7]FP!U33</f>
        <v>4466.3100000000004</v>
      </c>
      <c r="W38" s="11">
        <f>'[3]REG4 (CALABARZON)'!V39</f>
        <v>4460.49</v>
      </c>
      <c r="X38" s="11">
        <f>V38-W38</f>
        <v>5.8200000000006185</v>
      </c>
      <c r="Y38" s="11">
        <f>X38/W38*100</f>
        <v>0.1304789384126098</v>
      </c>
      <c r="Z38" s="11"/>
      <c r="AA38" s="11">
        <f t="shared" si="13"/>
        <v>261771.75</v>
      </c>
      <c r="AB38" s="11">
        <f t="shared" si="13"/>
        <v>131183.96</v>
      </c>
      <c r="AC38" s="12">
        <f>AA38-AB38</f>
        <v>130587.79000000001</v>
      </c>
      <c r="AD38" s="12">
        <f>AC38/AB38*100</f>
        <v>99.545546574444018</v>
      </c>
      <c r="AH38" s="13"/>
      <c r="AM38" s="13"/>
      <c r="AR38" s="13"/>
    </row>
    <row r="39" spans="1:44" ht="15" customHeight="1" x14ac:dyDescent="0.2">
      <c r="A39" s="10" t="s">
        <v>35</v>
      </c>
      <c r="B39" s="11"/>
      <c r="C39" s="11">
        <f>'[3]REG4 (CALABARZON)'!B40</f>
        <v>0</v>
      </c>
      <c r="D39" s="11"/>
      <c r="E39" s="11"/>
      <c r="F39" s="11"/>
      <c r="G39" s="11"/>
      <c r="H39" s="11">
        <f>'[3]REG4 (CALABARZON)'!G40</f>
        <v>0</v>
      </c>
      <c r="I39" s="11"/>
      <c r="J39" s="11"/>
      <c r="K39" s="11"/>
      <c r="L39" s="11"/>
      <c r="M39" s="11">
        <f>'[3]REG4 (CALABARZON)'!L40</f>
        <v>0</v>
      </c>
      <c r="N39" s="11"/>
      <c r="O39" s="11"/>
      <c r="P39" s="11"/>
      <c r="Q39" s="11"/>
      <c r="R39" s="11">
        <f>'[3]REG4 (CALABARZON)'!Q40</f>
        <v>0</v>
      </c>
      <c r="S39" s="11"/>
      <c r="T39" s="11"/>
      <c r="U39" s="11"/>
      <c r="V39" s="11"/>
      <c r="W39" s="11">
        <f>'[3]REG4 (CALABARZON)'!V40</f>
        <v>0</v>
      </c>
      <c r="X39" s="11"/>
      <c r="Y39" s="11"/>
      <c r="Z39" s="11"/>
      <c r="AA39" s="12"/>
      <c r="AB39" s="12"/>
      <c r="AC39" s="12"/>
      <c r="AD39" s="12"/>
    </row>
    <row r="40" spans="1:44" ht="15" customHeight="1" x14ac:dyDescent="0.2">
      <c r="A40" s="10" t="s">
        <v>36</v>
      </c>
      <c r="B40" s="11">
        <f>[2]FP!$U$35</f>
        <v>643264.4</v>
      </c>
      <c r="C40" s="11">
        <f>'[3]REG4 (CALABARZON)'!B41</f>
        <v>601868.92000000004</v>
      </c>
      <c r="D40" s="11">
        <f>B40-C40</f>
        <v>41395.479999999981</v>
      </c>
      <c r="E40" s="11">
        <f>D40/C40*100</f>
        <v>6.8778231645521712</v>
      </c>
      <c r="F40" s="11"/>
      <c r="G40" s="11">
        <f>[4]FP!$U$35</f>
        <v>1288744.54</v>
      </c>
      <c r="H40" s="11">
        <f>'[3]REG4 (CALABARZON)'!G41</f>
        <v>880621.03</v>
      </c>
      <c r="I40" s="11">
        <f>G40-H40</f>
        <v>408123.51</v>
      </c>
      <c r="J40" s="11">
        <f>I40/H40*100</f>
        <v>46.344965211652962</v>
      </c>
      <c r="K40" s="11"/>
      <c r="L40" s="11">
        <f>[5]FP!$U$35</f>
        <v>144983.51</v>
      </c>
      <c r="M40" s="11">
        <f>'[3]REG4 (CALABARZON)'!L41</f>
        <v>153317.29</v>
      </c>
      <c r="N40" s="11">
        <f>L40-M40</f>
        <v>-8333.7799999999988</v>
      </c>
      <c r="O40" s="11">
        <f>N40/M40*100</f>
        <v>-5.4356426466969241</v>
      </c>
      <c r="P40" s="11"/>
      <c r="Q40" s="11">
        <f>[6]FP!$U$35</f>
        <v>341893.07</v>
      </c>
      <c r="R40" s="11">
        <f>'[3]REG4 (CALABARZON)'!Q41</f>
        <v>281140.7</v>
      </c>
      <c r="S40" s="11">
        <f>Q40-R40</f>
        <v>60752.369999999995</v>
      </c>
      <c r="T40" s="11">
        <f>S40/R40*100</f>
        <v>21.609240497729427</v>
      </c>
      <c r="U40" s="11"/>
      <c r="V40" s="11">
        <f>[7]FP!$U$35</f>
        <v>64237.85</v>
      </c>
      <c r="W40" s="11">
        <f>'[3]REG4 (CALABARZON)'!V41</f>
        <v>49329.65</v>
      </c>
      <c r="X40" s="11">
        <f>V40-W40</f>
        <v>14908.199999999997</v>
      </c>
      <c r="Y40" s="11">
        <f>X40/W40*100</f>
        <v>30.221580732885794</v>
      </c>
      <c r="Z40" s="11"/>
      <c r="AA40" s="11">
        <f>B40+G40+L40+Q40+V40</f>
        <v>2483123.37</v>
      </c>
      <c r="AB40" s="11">
        <f>C40+H40+M40+R40+W40</f>
        <v>1966277.59</v>
      </c>
      <c r="AC40" s="12">
        <f>AA40-AB40</f>
        <v>516845.78</v>
      </c>
      <c r="AD40" s="12">
        <f>AC40/AB40*100</f>
        <v>26.285494104624362</v>
      </c>
      <c r="AH40" s="13"/>
      <c r="AM40" s="13"/>
      <c r="AR40" s="13"/>
    </row>
    <row r="41" spans="1:44" s="22" customFormat="1" ht="15" customHeight="1" x14ac:dyDescent="0.2">
      <c r="A41" s="17" t="s">
        <v>37</v>
      </c>
      <c r="B41" s="18">
        <f>B40/(B12/'[1]DON''T DELETE'!B1)</f>
        <v>1.4294173361387641</v>
      </c>
      <c r="C41" s="18">
        <f>'[3]REG4 (CALABARZON)'!B42</f>
        <v>1.2968609324180163</v>
      </c>
      <c r="D41" s="18">
        <f>B41-C41</f>
        <v>0.13255640372074784</v>
      </c>
      <c r="E41" s="19">
        <f>D41/C41*100</f>
        <v>10.221327546169077</v>
      </c>
      <c r="F41" s="18"/>
      <c r="G41" s="18">
        <f>G40/(G12/'[1]DON''T DELETE'!B1)</f>
        <v>1.3357051740007244</v>
      </c>
      <c r="H41" s="18">
        <f>'[3]REG4 (CALABARZON)'!G42</f>
        <v>0.88628139436807996</v>
      </c>
      <c r="I41" s="18">
        <f>G41-H41</f>
        <v>0.44942377963264446</v>
      </c>
      <c r="J41" s="19">
        <f>I41/H41*100</f>
        <v>50.708926362273957</v>
      </c>
      <c r="K41" s="18"/>
      <c r="L41" s="18">
        <f>L40/(L12/'[1]DON''T DELETE'!B1)</f>
        <v>1.0038438005074117</v>
      </c>
      <c r="M41" s="18">
        <f>'[3]REG4 (CALABARZON)'!L42</f>
        <v>1.027365545587964</v>
      </c>
      <c r="N41" s="18">
        <f>L41-M41</f>
        <v>-2.352174508055227E-2</v>
      </c>
      <c r="O41" s="19">
        <f>N41/M41*100</f>
        <v>-2.2895205296271359</v>
      </c>
      <c r="P41" s="18"/>
      <c r="Q41" s="18">
        <f>Q40/(Q12/'[1]DON''T DELETE'!B1)</f>
        <v>1.4723374269101104</v>
      </c>
      <c r="R41" s="18">
        <f>'[3]REG4 (CALABARZON)'!Q42</f>
        <v>1.2166200180857512</v>
      </c>
      <c r="S41" s="18">
        <f>Q41-R41</f>
        <v>0.25571740882435923</v>
      </c>
      <c r="T41" s="19">
        <f>S41/R41*100</f>
        <v>21.018675101755186</v>
      </c>
      <c r="U41" s="18"/>
      <c r="V41" s="18">
        <f>V40/(V12/'[1]DON''T DELETE'!B1)</f>
        <v>0.99783964333887998</v>
      </c>
      <c r="W41" s="18">
        <f>'[3]REG4 (CALABARZON)'!V42</f>
        <v>0.84199512774523422</v>
      </c>
      <c r="X41" s="18">
        <f>V41-W41</f>
        <v>0.15584451559364576</v>
      </c>
      <c r="Y41" s="19">
        <f>X41/W41*100</f>
        <v>18.508956935532321</v>
      </c>
      <c r="Z41" s="18"/>
      <c r="AA41" s="18">
        <f>AA40/(AA12/'[1]DON''T DELETE'!B1)</f>
        <v>1.3379783865729873</v>
      </c>
      <c r="AB41" s="18">
        <f>AB40/(AB12/'[1]DON''T DELETE'!B1)</f>
        <v>1.0367307498181371</v>
      </c>
      <c r="AC41" s="20">
        <f>AA41-AB41</f>
        <v>0.30124763675485022</v>
      </c>
      <c r="AD41" s="21">
        <f>AC41/AB41*100</f>
        <v>29.057461332915512</v>
      </c>
    </row>
    <row r="42" spans="1:44" ht="15" customHeight="1" x14ac:dyDescent="0.2">
      <c r="A42" s="10" t="s">
        <v>38</v>
      </c>
      <c r="B42" s="11"/>
      <c r="C42" s="11">
        <f>'[3]REG4 (CALABARZON)'!B43</f>
        <v>0</v>
      </c>
      <c r="D42" s="11"/>
      <c r="E42" s="11"/>
      <c r="F42" s="11"/>
      <c r="G42" s="11"/>
      <c r="H42" s="11">
        <f>'[3]REG4 (CALABARZON)'!G43</f>
        <v>0</v>
      </c>
      <c r="I42" s="11"/>
      <c r="J42" s="11"/>
      <c r="K42" s="11"/>
      <c r="L42" s="11"/>
      <c r="M42" s="11">
        <f>'[3]REG4 (CALABARZON)'!L43</f>
        <v>0</v>
      </c>
      <c r="N42" s="11"/>
      <c r="O42" s="11"/>
      <c r="P42" s="11"/>
      <c r="Q42" s="11"/>
      <c r="R42" s="11">
        <f>'[3]REG4 (CALABARZON)'!Q43</f>
        <v>0</v>
      </c>
      <c r="S42" s="11"/>
      <c r="T42" s="11"/>
      <c r="U42" s="11"/>
      <c r="V42" s="11"/>
      <c r="W42" s="11">
        <f>'[3]REG4 (CALABARZON)'!V43</f>
        <v>0</v>
      </c>
      <c r="X42" s="11"/>
      <c r="Y42" s="11"/>
      <c r="Z42" s="11"/>
      <c r="AA42" s="12"/>
      <c r="AB42" s="12"/>
      <c r="AC42" s="12"/>
      <c r="AD42" s="12"/>
    </row>
    <row r="43" spans="1:44" ht="15" customHeight="1" x14ac:dyDescent="0.2">
      <c r="A43" s="10" t="s">
        <v>36</v>
      </c>
      <c r="B43" s="11">
        <f>[2]FP!$U$38</f>
        <v>311284.37</v>
      </c>
      <c r="C43" s="11">
        <f>'[3]REG4 (CALABARZON)'!B44</f>
        <v>308534.37</v>
      </c>
      <c r="D43" s="11">
        <f t="shared" ref="D43:D48" si="14">B43-C43</f>
        <v>2750</v>
      </c>
      <c r="E43" s="11">
        <f t="shared" ref="E43:E48" si="15">D43/C43*100</f>
        <v>0.89131074764863316</v>
      </c>
      <c r="F43" s="11"/>
      <c r="G43" s="11">
        <f>[4]FP!$U$38</f>
        <v>707093.84</v>
      </c>
      <c r="H43" s="11">
        <f>'[3]REG4 (CALABARZON)'!G44</f>
        <v>702977.46</v>
      </c>
      <c r="I43" s="11">
        <f t="shared" ref="I43:I48" si="16">G43-H43</f>
        <v>4116.3800000000047</v>
      </c>
      <c r="J43" s="11">
        <f t="shared" ref="J43:J48" si="17">I43/H43*100</f>
        <v>0.5855635826502894</v>
      </c>
      <c r="K43" s="11"/>
      <c r="L43" s="11">
        <f>[5]FP!$U$38</f>
        <v>91691.55</v>
      </c>
      <c r="M43" s="11">
        <f>'[3]REG4 (CALABARZON)'!L44</f>
        <v>88857.56</v>
      </c>
      <c r="N43" s="11">
        <f t="shared" ref="N43:N48" si="18">L43-M43</f>
        <v>2833.9900000000052</v>
      </c>
      <c r="O43" s="11">
        <f t="shared" ref="O43:O48" si="19">N43/M43*100</f>
        <v>3.1893628409332928</v>
      </c>
      <c r="P43" s="11"/>
      <c r="Q43" s="11">
        <f>[6]FP!$U$38</f>
        <v>163200.03</v>
      </c>
      <c r="R43" s="11">
        <f>'[3]REG4 (CALABARZON)'!Q44</f>
        <v>199559.1</v>
      </c>
      <c r="S43" s="11">
        <f t="shared" ref="S43:S48" si="20">Q43-R43</f>
        <v>-36359.070000000007</v>
      </c>
      <c r="T43" s="11">
        <f t="shared" ref="T43:T48" si="21">S43/R43*100</f>
        <v>-18.219700329376114</v>
      </c>
      <c r="U43" s="11"/>
      <c r="V43" s="11">
        <f>[7]FP!$U$38</f>
        <v>38824.28</v>
      </c>
      <c r="W43" s="11">
        <f>'[3]REG4 (CALABARZON)'!V44</f>
        <v>36366.97</v>
      </c>
      <c r="X43" s="11">
        <f t="shared" ref="X43:X48" si="22">V43-W43</f>
        <v>2457.3099999999977</v>
      </c>
      <c r="Y43" s="11">
        <f t="shared" ref="Y43:Y48" si="23">X43/W43*100</f>
        <v>6.7569830535785567</v>
      </c>
      <c r="Z43" s="11"/>
      <c r="AA43" s="11">
        <f>B43+G43+L43+Q43+V43</f>
        <v>1312094.07</v>
      </c>
      <c r="AB43" s="11">
        <f>C43+H43+M43+R43+W43</f>
        <v>1336295.46</v>
      </c>
      <c r="AC43" s="12">
        <f t="shared" ref="AC43:AC48" si="24">AA43-AB43</f>
        <v>-24201.389999999898</v>
      </c>
      <c r="AD43" s="12">
        <f t="shared" ref="AD43:AD48" si="25">AC43/AB43*100</f>
        <v>-1.8110807620344604</v>
      </c>
      <c r="AH43" s="13"/>
      <c r="AM43" s="13"/>
      <c r="AR43" s="13"/>
    </row>
    <row r="44" spans="1:44" s="22" customFormat="1" ht="15" customHeight="1" x14ac:dyDescent="0.2">
      <c r="A44" s="17" t="s">
        <v>39</v>
      </c>
      <c r="B44" s="18">
        <f>B43/(B21/'[1]DON''T DELETE'!B1)</f>
        <v>0.90256259530630356</v>
      </c>
      <c r="C44" s="18">
        <f>'[3]REG4 (CALABARZON)'!B45</f>
        <v>0.88194604419064815</v>
      </c>
      <c r="D44" s="18">
        <f t="shared" si="14"/>
        <v>2.0616551115655413E-2</v>
      </c>
      <c r="E44" s="19">
        <f t="shared" si="15"/>
        <v>2.3376204532528955</v>
      </c>
      <c r="F44" s="18"/>
      <c r="G44" s="18">
        <f>G43/(G21/'[1]DON''T DELETE'!B1)</f>
        <v>0.96301926182020336</v>
      </c>
      <c r="H44" s="18">
        <f>'[3]REG4 (CALABARZON)'!G45</f>
        <v>0.93868452249725465</v>
      </c>
      <c r="I44" s="18">
        <f t="shared" si="16"/>
        <v>2.4334739322948717E-2</v>
      </c>
      <c r="J44" s="19">
        <f t="shared" si="17"/>
        <v>2.5924300166587533</v>
      </c>
      <c r="K44" s="18"/>
      <c r="L44" s="18">
        <f>L43/(L21/'[1]DON''T DELETE'!B1)</f>
        <v>0.88903144964687664</v>
      </c>
      <c r="M44" s="18">
        <f>'[3]REG4 (CALABARZON)'!L45</f>
        <v>0.81954018083351454</v>
      </c>
      <c r="N44" s="18">
        <f t="shared" si="18"/>
        <v>6.9491268813362095E-2</v>
      </c>
      <c r="O44" s="19">
        <f t="shared" si="19"/>
        <v>8.4792997876792207</v>
      </c>
      <c r="P44" s="18"/>
      <c r="Q44" s="18">
        <f>Q43/(Q21/'[1]DON''T DELETE'!B1)</f>
        <v>0.99736223927822454</v>
      </c>
      <c r="R44" s="18">
        <f>'[3]REG4 (CALABARZON)'!Q45</f>
        <v>1.2899911614260742</v>
      </c>
      <c r="S44" s="18">
        <f t="shared" si="20"/>
        <v>-0.29262892214784963</v>
      </c>
      <c r="T44" s="19">
        <f t="shared" si="21"/>
        <v>-22.68456799536137</v>
      </c>
      <c r="U44" s="18"/>
      <c r="V44" s="18">
        <f>V43/(V21/'[1]DON''T DELETE'!B1)</f>
        <v>0.93432706556215206</v>
      </c>
      <c r="W44" s="18">
        <f>'[3]REG4 (CALABARZON)'!V45</f>
        <v>0.93979377042629342</v>
      </c>
      <c r="X44" s="18">
        <f t="shared" si="22"/>
        <v>-5.4667048641413585E-3</v>
      </c>
      <c r="Y44" s="19">
        <f t="shared" si="23"/>
        <v>-0.5816919664898017</v>
      </c>
      <c r="Z44" s="18"/>
      <c r="AA44" s="18">
        <f>AA43/(AA21/'[1]DON''T DELETE'!B1)</f>
        <v>0.94568225330049815</v>
      </c>
      <c r="AB44" s="18">
        <f>AB43/(AB21/'[1]DON''T DELETE'!B1)</f>
        <v>0.95412295784052081</v>
      </c>
      <c r="AC44" s="20">
        <f t="shared" si="24"/>
        <v>-8.4407045400226588E-3</v>
      </c>
      <c r="AD44" s="21">
        <f t="shared" si="25"/>
        <v>-0.88465584762016602</v>
      </c>
    </row>
    <row r="45" spans="1:44" ht="15" customHeight="1" x14ac:dyDescent="0.2">
      <c r="A45" s="10" t="s">
        <v>40</v>
      </c>
      <c r="B45" s="11">
        <f>[2]FP!U40</f>
        <v>348200.71955666662</v>
      </c>
      <c r="C45" s="11">
        <f>'[3]REG4 (CALABARZON)'!B46</f>
        <v>358605.47610333329</v>
      </c>
      <c r="D45" s="11">
        <f t="shared" si="14"/>
        <v>-10404.756546666671</v>
      </c>
      <c r="E45" s="11">
        <f t="shared" si="15"/>
        <v>-2.9014494312040306</v>
      </c>
      <c r="F45" s="11"/>
      <c r="G45" s="11">
        <f>[4]FP!U40</f>
        <v>797256.85693555558</v>
      </c>
      <c r="H45" s="11">
        <f>'[3]REG4 (CALABARZON)'!G46</f>
        <v>846551.02305000008</v>
      </c>
      <c r="I45" s="11">
        <f t="shared" si="16"/>
        <v>-49294.166114444495</v>
      </c>
      <c r="J45" s="11">
        <f t="shared" si="17"/>
        <v>-5.8229409418046405</v>
      </c>
      <c r="K45" s="11"/>
      <c r="L45" s="11">
        <f>[5]FP!U40</f>
        <v>99036.927929999991</v>
      </c>
      <c r="M45" s="11">
        <f>'[3]REG4 (CALABARZON)'!L46</f>
        <v>112927.92844888888</v>
      </c>
      <c r="N45" s="11">
        <f t="shared" si="18"/>
        <v>-13891.00051888889</v>
      </c>
      <c r="O45" s="11">
        <f t="shared" si="19"/>
        <v>-12.300766258344984</v>
      </c>
      <c r="P45" s="11"/>
      <c r="Q45" s="11">
        <f>[6]FP!U40</f>
        <v>178013.17784999998</v>
      </c>
      <c r="R45" s="11">
        <f>'[3]REG4 (CALABARZON)'!Q46</f>
        <v>175294.63360888889</v>
      </c>
      <c r="S45" s="11">
        <f t="shared" si="20"/>
        <v>2718.5442411110853</v>
      </c>
      <c r="T45" s="11">
        <f t="shared" si="21"/>
        <v>1.5508428211080345</v>
      </c>
      <c r="U45" s="11"/>
      <c r="V45" s="11">
        <f>[7]FP!U40</f>
        <v>39508.588997777784</v>
      </c>
      <c r="W45" s="11">
        <f>'[3]REG4 (CALABARZON)'!V46</f>
        <v>36732.398923333334</v>
      </c>
      <c r="X45" s="11">
        <f t="shared" si="22"/>
        <v>2776.1900744444501</v>
      </c>
      <c r="Y45" s="11">
        <f t="shared" si="23"/>
        <v>7.5578784828043046</v>
      </c>
      <c r="Z45" s="11"/>
      <c r="AA45" s="11">
        <f t="shared" ref="AA45:AB47" si="26">B45+G45+L45+Q45+V45</f>
        <v>1462016.2712700001</v>
      </c>
      <c r="AB45" s="11">
        <f t="shared" si="26"/>
        <v>1530111.4601344443</v>
      </c>
      <c r="AC45" s="12">
        <f t="shared" si="24"/>
        <v>-68095.18886444415</v>
      </c>
      <c r="AD45" s="12">
        <f t="shared" si="25"/>
        <v>-4.450341732520644</v>
      </c>
      <c r="AH45" s="13"/>
      <c r="AM45" s="13"/>
      <c r="AR45" s="13"/>
    </row>
    <row r="46" spans="1:44" ht="15" customHeight="1" x14ac:dyDescent="0.2">
      <c r="A46" s="10" t="s">
        <v>41</v>
      </c>
      <c r="B46" s="11">
        <f>[2]FP!U41</f>
        <v>190.05770999999999</v>
      </c>
      <c r="C46" s="11">
        <f>'[3]REG4 (CALABARZON)'!B47</f>
        <v>185.63811999999999</v>
      </c>
      <c r="D46" s="11">
        <f t="shared" si="14"/>
        <v>4.4195899999999995</v>
      </c>
      <c r="E46" s="11">
        <f t="shared" si="15"/>
        <v>2.3807556335950828</v>
      </c>
      <c r="F46" s="11"/>
      <c r="G46" s="11">
        <f>[4]FP!U41</f>
        <v>592.78668000000005</v>
      </c>
      <c r="H46" s="11">
        <f>'[3]REG4 (CALABARZON)'!G47</f>
        <v>963.36964999999998</v>
      </c>
      <c r="I46" s="11">
        <f t="shared" si="16"/>
        <v>-370.58296999999993</v>
      </c>
      <c r="J46" s="11">
        <f t="shared" si="17"/>
        <v>-38.467370235298567</v>
      </c>
      <c r="K46" s="11"/>
      <c r="L46" s="11">
        <f>[5]FP!U41</f>
        <v>131.90729000000002</v>
      </c>
      <c r="M46" s="11">
        <f>'[3]REG4 (CALABARZON)'!L47</f>
        <v>166.74235999999999</v>
      </c>
      <c r="N46" s="11">
        <f t="shared" si="18"/>
        <v>-34.835069999999973</v>
      </c>
      <c r="O46" s="11">
        <f t="shared" si="19"/>
        <v>-20.891553891884445</v>
      </c>
      <c r="P46" s="11"/>
      <c r="Q46" s="11">
        <f>[6]FP!U41</f>
        <v>2942.36528</v>
      </c>
      <c r="R46" s="11">
        <f>'[3]REG4 (CALABARZON)'!Q47</f>
        <v>1871.9118999999998</v>
      </c>
      <c r="S46" s="11">
        <f t="shared" si="20"/>
        <v>1070.4533800000002</v>
      </c>
      <c r="T46" s="11">
        <f t="shared" si="21"/>
        <v>57.185029915136511</v>
      </c>
      <c r="U46" s="11"/>
      <c r="V46" s="11">
        <f>[7]FP!U41</f>
        <v>35.175089999999997</v>
      </c>
      <c r="W46" s="11">
        <f>'[3]REG4 (CALABARZON)'!V47</f>
        <v>8.8003099999999996</v>
      </c>
      <c r="X46" s="11">
        <f t="shared" si="22"/>
        <v>26.374779999999998</v>
      </c>
      <c r="Y46" s="11">
        <f t="shared" si="23"/>
        <v>299.70285137682646</v>
      </c>
      <c r="Z46" s="11"/>
      <c r="AA46" s="11">
        <f t="shared" si="26"/>
        <v>3892.29205</v>
      </c>
      <c r="AB46" s="11">
        <f t="shared" si="26"/>
        <v>3196.4623399999996</v>
      </c>
      <c r="AC46" s="12">
        <f t="shared" si="24"/>
        <v>695.82971000000043</v>
      </c>
      <c r="AD46" s="12">
        <f t="shared" si="25"/>
        <v>21.768744192368633</v>
      </c>
      <c r="AH46" s="13"/>
      <c r="AM46" s="13"/>
      <c r="AR46" s="13"/>
    </row>
    <row r="47" spans="1:44" ht="15" customHeight="1" x14ac:dyDescent="0.2">
      <c r="A47" s="10" t="s">
        <v>42</v>
      </c>
      <c r="B47" s="11">
        <f>[2]FP!U42</f>
        <v>123643.04676</v>
      </c>
      <c r="C47" s="11">
        <f>'[3]REG4 (CALABARZON)'!B48</f>
        <v>86101.453349999996</v>
      </c>
      <c r="D47" s="11">
        <f t="shared" si="14"/>
        <v>37541.593410000001</v>
      </c>
      <c r="E47" s="11">
        <f t="shared" si="15"/>
        <v>43.601579240938563</v>
      </c>
      <c r="F47" s="11"/>
      <c r="G47" s="11">
        <f>[4]FP!U42</f>
        <v>291444.10840000003</v>
      </c>
      <c r="H47" s="11">
        <f>'[3]REG4 (CALABARZON)'!G48</f>
        <v>197302.55793000001</v>
      </c>
      <c r="I47" s="11">
        <f t="shared" si="16"/>
        <v>94141.550470000017</v>
      </c>
      <c r="J47" s="11">
        <f t="shared" si="17"/>
        <v>47.714308145665314</v>
      </c>
      <c r="K47" s="11"/>
      <c r="L47" s="11">
        <f>[5]FP!U42</f>
        <v>36592.661480000002</v>
      </c>
      <c r="M47" s="11">
        <f>'[3]REG4 (CALABARZON)'!L48</f>
        <v>23854.559010000001</v>
      </c>
      <c r="N47" s="11">
        <f t="shared" si="18"/>
        <v>12738.102470000002</v>
      </c>
      <c r="O47" s="11">
        <f t="shared" si="19"/>
        <v>53.399027266276853</v>
      </c>
      <c r="P47" s="11"/>
      <c r="Q47" s="11">
        <f>[6]FP!U42</f>
        <v>57393.577069999999</v>
      </c>
      <c r="R47" s="11">
        <f>'[3]REG4 (CALABARZON)'!Q48</f>
        <v>37802.812910000001</v>
      </c>
      <c r="S47" s="11">
        <f t="shared" si="20"/>
        <v>19590.764159999999</v>
      </c>
      <c r="T47" s="11">
        <f t="shared" si="21"/>
        <v>51.823561930804473</v>
      </c>
      <c r="U47" s="11"/>
      <c r="V47" s="11">
        <f>[7]FP!U42</f>
        <v>15001.477150000001</v>
      </c>
      <c r="W47" s="11">
        <f>'[3]REG4 (CALABARZON)'!V48</f>
        <v>11038.566870000001</v>
      </c>
      <c r="X47" s="11">
        <f t="shared" si="22"/>
        <v>3962.9102800000001</v>
      </c>
      <c r="Y47" s="11">
        <f t="shared" si="23"/>
        <v>35.900586794198588</v>
      </c>
      <c r="Z47" s="11"/>
      <c r="AA47" s="11">
        <f t="shared" si="26"/>
        <v>524074.87086000002</v>
      </c>
      <c r="AB47" s="11">
        <f t="shared" si="26"/>
        <v>356099.95006999996</v>
      </c>
      <c r="AC47" s="12">
        <f t="shared" si="24"/>
        <v>167974.92079000006</v>
      </c>
      <c r="AD47" s="12">
        <f t="shared" si="25"/>
        <v>47.170722926802036</v>
      </c>
      <c r="AH47" s="13"/>
      <c r="AM47" s="13"/>
      <c r="AR47" s="13"/>
    </row>
    <row r="48" spans="1:44" ht="15" hidden="1" customHeight="1" x14ac:dyDescent="0.2">
      <c r="A48" s="10" t="s">
        <v>43</v>
      </c>
      <c r="B48" s="12"/>
      <c r="C48" s="12">
        <v>23404.385160000002</v>
      </c>
      <c r="D48" s="11">
        <f t="shared" si="14"/>
        <v>-23404.385160000002</v>
      </c>
      <c r="E48" s="11">
        <f t="shared" si="15"/>
        <v>-100</v>
      </c>
      <c r="F48" s="11"/>
      <c r="G48" s="12"/>
      <c r="H48" s="11">
        <v>82500.159939999998</v>
      </c>
      <c r="I48" s="11">
        <f t="shared" si="16"/>
        <v>-82500.159939999998</v>
      </c>
      <c r="J48" s="11">
        <f t="shared" si="17"/>
        <v>-100</v>
      </c>
      <c r="K48" s="11"/>
      <c r="L48" s="12"/>
      <c r="M48" s="12">
        <v>14679.148809999999</v>
      </c>
      <c r="N48" s="11">
        <f t="shared" si="18"/>
        <v>-14679.148809999999</v>
      </c>
      <c r="O48" s="11">
        <f t="shared" si="19"/>
        <v>-100</v>
      </c>
      <c r="P48" s="11"/>
      <c r="Q48" s="12"/>
      <c r="R48" s="11">
        <v>13402.269859999999</v>
      </c>
      <c r="S48" s="11">
        <f t="shared" si="20"/>
        <v>-13402.269859999999</v>
      </c>
      <c r="T48" s="11">
        <f t="shared" si="21"/>
        <v>-100</v>
      </c>
      <c r="U48" s="11"/>
      <c r="V48" s="12"/>
      <c r="W48" s="11">
        <v>5776.6785199999995</v>
      </c>
      <c r="X48" s="11">
        <f t="shared" si="22"/>
        <v>-5776.6785199999995</v>
      </c>
      <c r="Y48" s="11">
        <f t="shared" si="23"/>
        <v>-100</v>
      </c>
      <c r="Z48" s="11"/>
      <c r="AA48" s="11">
        <f>B48+G48+L48+Q48+V48</f>
        <v>0</v>
      </c>
      <c r="AB48" s="11">
        <f>C48+H48+M48+R48+W48</f>
        <v>139762.64228999999</v>
      </c>
      <c r="AC48" s="12">
        <f t="shared" si="24"/>
        <v>-139762.64228999999</v>
      </c>
      <c r="AD48" s="12">
        <f t="shared" si="25"/>
        <v>-100</v>
      </c>
      <c r="AH48" s="13"/>
      <c r="AM48" s="13"/>
      <c r="AR48" s="13"/>
    </row>
    <row r="49" spans="1:44" ht="11.25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2"/>
      <c r="AB49" s="12"/>
      <c r="AC49" s="12"/>
      <c r="AD49" s="12"/>
    </row>
    <row r="50" spans="1:44" ht="15.75" x14ac:dyDescent="0.25">
      <c r="A50" s="1" t="s">
        <v>44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2"/>
      <c r="AB50" s="12"/>
      <c r="AC50" s="12"/>
      <c r="AD50" s="12"/>
    </row>
    <row r="51" spans="1:44" ht="15" customHeight="1" x14ac:dyDescent="0.2">
      <c r="A51" s="10" t="s">
        <v>45</v>
      </c>
      <c r="B51" s="11">
        <f>'[8]financial profile(mcso)'!X51</f>
        <v>113029.18554999999</v>
      </c>
      <c r="C51" s="11">
        <f>'[3]REG4 (CALABARZON)'!B52</f>
        <v>113029.18554999999</v>
      </c>
      <c r="D51" s="11">
        <f>B51-C51</f>
        <v>0</v>
      </c>
      <c r="E51" s="11">
        <f>D51/C51*100</f>
        <v>0</v>
      </c>
      <c r="F51" s="11"/>
      <c r="G51" s="11">
        <f>'[8]financial profile(mcso)'!Y51</f>
        <v>1095063.56999</v>
      </c>
      <c r="H51" s="11">
        <f>'[3]REG4 (CALABARZON)'!G52</f>
        <v>1067309.2718799999</v>
      </c>
      <c r="I51" s="11">
        <f>G51-H51</f>
        <v>27754.298110000091</v>
      </c>
      <c r="J51" s="11">
        <f>I51/H51*100</f>
        <v>2.6003988573164545</v>
      </c>
      <c r="K51" s="11"/>
      <c r="L51" s="11">
        <f>'[8]financial profile(mcso)'!Z51</f>
        <v>807994.69133379986</v>
      </c>
      <c r="M51" s="11">
        <f>'[3]REG4 (CALABARZON)'!L52</f>
        <v>756506.12047000008</v>
      </c>
      <c r="N51" s="11">
        <f>L51-M51</f>
        <v>51488.570863799774</v>
      </c>
      <c r="O51" s="11">
        <f>N51/M51*100</f>
        <v>6.8061010308563121</v>
      </c>
      <c r="P51" s="11"/>
      <c r="Q51" s="11">
        <f>'[8]financial profile(mcso)'!AA51</f>
        <v>192875.20959999991</v>
      </c>
      <c r="R51" s="11">
        <f>'[3]REG4 (CALABARZON)'!Q52</f>
        <v>156805.34159999999</v>
      </c>
      <c r="S51" s="11">
        <f>Q51-R51</f>
        <v>36069.867999999929</v>
      </c>
      <c r="T51" s="11">
        <f>S51/R51*100</f>
        <v>23.002958720635785</v>
      </c>
      <c r="U51" s="11"/>
      <c r="V51" s="11">
        <f>'[8]financial profile(mcso)'!AB51</f>
        <v>217018.48447999998</v>
      </c>
      <c r="W51" s="11">
        <f>'[3]REG4 (CALABARZON)'!V52</f>
        <v>200539.46047999998</v>
      </c>
      <c r="X51" s="11">
        <f>V51-W51</f>
        <v>16479.024000000005</v>
      </c>
      <c r="Y51" s="11">
        <f>X51/W51*100</f>
        <v>8.2173473293269765</v>
      </c>
      <c r="Z51" s="11"/>
      <c r="AA51" s="11">
        <f>B51+G51+L51+Q51+V51</f>
        <v>2425981.1409537997</v>
      </c>
      <c r="AB51" s="11">
        <f>C51+H51+M51+R51+W51</f>
        <v>2294189.3799799997</v>
      </c>
      <c r="AC51" s="11">
        <f>AA51-AB51</f>
        <v>131791.76097379997</v>
      </c>
      <c r="AD51" s="11">
        <f>AC51/AB51*100</f>
        <v>5.7445894451376507</v>
      </c>
    </row>
    <row r="52" spans="1:44" ht="15" customHeight="1" x14ac:dyDescent="0.2">
      <c r="A52" s="10" t="s">
        <v>46</v>
      </c>
      <c r="B52" s="11">
        <f>'[8]financial profile(mcso)'!X52</f>
        <v>113029.18554999999</v>
      </c>
      <c r="C52" s="11">
        <f>'[3]REG4 (CALABARZON)'!B53</f>
        <v>113029.18554999999</v>
      </c>
      <c r="D52" s="11">
        <f>B52-C52</f>
        <v>0</v>
      </c>
      <c r="E52" s="11">
        <f>D52/C52*100</f>
        <v>0</v>
      </c>
      <c r="F52" s="11"/>
      <c r="G52" s="11">
        <f>'[8]financial profile(mcso)'!Y52</f>
        <v>1111528.3773000001</v>
      </c>
      <c r="H52" s="11">
        <f>'[3]REG4 (CALABARZON)'!G53</f>
        <v>1083774.0571900001</v>
      </c>
      <c r="I52" s="11">
        <f>G52-H52</f>
        <v>27754.320109999971</v>
      </c>
      <c r="J52" s="11">
        <f>I52/H52*100</f>
        <v>2.5608954122745038</v>
      </c>
      <c r="K52" s="11"/>
      <c r="L52" s="11">
        <f>'[8]financial profile(mcso)'!Z52</f>
        <v>808455.97771000001</v>
      </c>
      <c r="M52" s="11">
        <f>'[3]REG4 (CALABARZON)'!L53</f>
        <v>756967.40685000003</v>
      </c>
      <c r="N52" s="11">
        <f>L52-M52</f>
        <v>51488.570859999978</v>
      </c>
      <c r="O52" s="11">
        <f>N52/M52*100</f>
        <v>6.8019534783223383</v>
      </c>
      <c r="P52" s="11"/>
      <c r="Q52" s="11">
        <f>'[8]financial profile(mcso)'!AA52</f>
        <v>211749.26749999999</v>
      </c>
      <c r="R52" s="11">
        <f>'[3]REG4 (CALABARZON)'!Q53</f>
        <v>166520.43150000001</v>
      </c>
      <c r="S52" s="11">
        <f>Q52-R52</f>
        <v>45228.835999999981</v>
      </c>
      <c r="T52" s="11">
        <f>S52/R52*100</f>
        <v>27.161133076934153</v>
      </c>
      <c r="U52" s="11"/>
      <c r="V52" s="11">
        <f>'[8]financial profile(mcso)'!AB52</f>
        <v>225612.41868</v>
      </c>
      <c r="W52" s="11">
        <f>'[3]REG4 (CALABARZON)'!V53</f>
        <v>205013.63867999997</v>
      </c>
      <c r="X52" s="11">
        <f>V52-W52</f>
        <v>20598.780000000028</v>
      </c>
      <c r="Y52" s="11">
        <f>X52/W52*100</f>
        <v>10.047516903083743</v>
      </c>
      <c r="Z52" s="11"/>
      <c r="AA52" s="11">
        <f>B52+G52+L52+Q52+V52</f>
        <v>2470375.2267400003</v>
      </c>
      <c r="AB52" s="11">
        <f>C52+H52+M52+R52+W52</f>
        <v>2325304.7197699999</v>
      </c>
      <c r="AC52" s="11">
        <f>AA52-AB52</f>
        <v>145070.50697000045</v>
      </c>
      <c r="AD52" s="11">
        <f>AC52/AB52*100</f>
        <v>6.2387740297688659</v>
      </c>
      <c r="AG52" s="13"/>
      <c r="AL52" s="13"/>
      <c r="AQ52" s="13"/>
    </row>
    <row r="53" spans="1:44" ht="15" customHeight="1" x14ac:dyDescent="0.2">
      <c r="A53" s="10" t="s">
        <v>47</v>
      </c>
      <c r="B53" s="11">
        <f>'[8]financial profile(mcso)'!X53</f>
        <v>0</v>
      </c>
      <c r="C53" s="11">
        <f>'[3]REG4 (CALABARZON)'!B54</f>
        <v>0</v>
      </c>
      <c r="D53" s="11">
        <f>B53-C53</f>
        <v>0</v>
      </c>
      <c r="E53" s="11"/>
      <c r="F53" s="11"/>
      <c r="G53" s="23">
        <f>'[8]financial profile(mcso)'!Y53</f>
        <v>-2.5810969798382164</v>
      </c>
      <c r="H53" s="23">
        <f>'[3]REG4 (CALABARZON)'!G54</f>
        <v>-2.0640819372862156</v>
      </c>
      <c r="I53" s="23">
        <f>G53-H53</f>
        <v>-0.51701504255200081</v>
      </c>
      <c r="J53" s="11">
        <f>I53/H53*100</f>
        <v>25.048184047952795</v>
      </c>
      <c r="K53" s="11"/>
      <c r="L53" s="23">
        <f>'[8]financial profile(mcso)'!Z53</f>
        <v>-4.1085290808829715E-2</v>
      </c>
      <c r="M53" s="23">
        <f>'[3]REG4 (CALABARZON)'!L54</f>
        <v>-3.4163642234703431E-2</v>
      </c>
      <c r="N53" s="23">
        <f>L53-M53</f>
        <v>-6.9216485741262837E-3</v>
      </c>
      <c r="O53" s="11">
        <f>N53/M53*100</f>
        <v>20.260277070502958</v>
      </c>
      <c r="P53" s="11"/>
      <c r="Q53" s="23">
        <f>'[8]financial profile(mcso)'!AA53</f>
        <v>-2.0651892595606975</v>
      </c>
      <c r="R53" s="23">
        <f>'[3]REG4 (CALABARZON)'!Q54</f>
        <v>-1.6799615384881457</v>
      </c>
      <c r="S53" s="23">
        <f>Q53-R53</f>
        <v>-0.38522772107255188</v>
      </c>
      <c r="T53" s="11">
        <f>S53/R53*100</f>
        <v>22.930746463352449</v>
      </c>
      <c r="U53" s="11"/>
      <c r="V53" s="23">
        <f>'[8]financial profile(mcso)'!AB53</f>
        <v>0</v>
      </c>
      <c r="W53" s="23">
        <f>'[3]REG4 (CALABARZON)'!V54</f>
        <v>0</v>
      </c>
      <c r="X53" s="23">
        <f>V53-W53</f>
        <v>0</v>
      </c>
      <c r="Y53" s="11"/>
      <c r="Z53" s="11"/>
      <c r="AA53" s="24">
        <f>+'[8]financial profile(mcso)'!$I$56</f>
        <v>-1.4383111778373565</v>
      </c>
      <c r="AB53" s="24">
        <f>+'[9]financial profile(mcso)'!$I$56</f>
        <v>-0.99151072750951019</v>
      </c>
      <c r="AC53" s="23">
        <f>AA53-AB53</f>
        <v>-0.44680045032784632</v>
      </c>
      <c r="AD53" s="11">
        <f>AC53/AB53*100</f>
        <v>45.062593669573864</v>
      </c>
      <c r="AE53" s="25"/>
      <c r="AF53" s="25"/>
      <c r="AG53" s="25"/>
      <c r="AH53" s="25"/>
      <c r="AI53" s="25"/>
      <c r="AJ53" s="25"/>
      <c r="AK53" s="25"/>
      <c r="AL53" s="13"/>
      <c r="AM53" s="13"/>
      <c r="AN53" s="13"/>
      <c r="AO53" s="13"/>
      <c r="AP53" s="13"/>
      <c r="AQ53" s="13"/>
      <c r="AR53" s="13"/>
    </row>
    <row r="54" spans="1:44" ht="14.25" customHeight="1" x14ac:dyDescent="0.2">
      <c r="A54" s="10" t="s">
        <v>48</v>
      </c>
      <c r="B54" s="11">
        <f>'[8]financial profile(mcso)'!X54</f>
        <v>0</v>
      </c>
      <c r="C54" s="11">
        <f>'[3]REG4 (CALABARZON)'!B55</f>
        <v>0</v>
      </c>
      <c r="D54" s="11">
        <f>B54-C54</f>
        <v>0</v>
      </c>
      <c r="E54" s="11"/>
      <c r="F54" s="11"/>
      <c r="G54" s="11">
        <f>'[8]financial profile(mcso)'!Y54</f>
        <v>-16464.807310000062</v>
      </c>
      <c r="H54" s="11">
        <f>'[3]REG4 (CALABARZON)'!G55</f>
        <v>-16464.785310000181</v>
      </c>
      <c r="I54" s="11">
        <f>G54-H54</f>
        <v>-2.199999988079071E-2</v>
      </c>
      <c r="J54" s="11">
        <f>I54/H54*100</f>
        <v>1.3361850438115715E-4</v>
      </c>
      <c r="K54" s="11"/>
      <c r="L54" s="11">
        <f>'[8]financial profile(mcso)'!Z54</f>
        <v>-461.2863762001507</v>
      </c>
      <c r="M54" s="11">
        <f>'[3]REG4 (CALABARZON)'!L55</f>
        <v>-461.2863799999468</v>
      </c>
      <c r="N54" s="11">
        <f>L54-M54</f>
        <v>3.7997961044311523E-6</v>
      </c>
      <c r="O54" s="11">
        <f>N54/M54*100</f>
        <v>-8.2373906301581917E-7</v>
      </c>
      <c r="P54" s="11"/>
      <c r="Q54" s="11">
        <f>'[8]financial profile(mcso)'!AA54</f>
        <v>-18874.057900000073</v>
      </c>
      <c r="R54" s="11">
        <f>'[3]REG4 (CALABARZON)'!Q55</f>
        <v>-9715.0899000000209</v>
      </c>
      <c r="S54" s="11">
        <f>Q54-R54</f>
        <v>-9158.9680000000517</v>
      </c>
      <c r="T54" s="11">
        <f>S54/R54*100</f>
        <v>94.275689615595141</v>
      </c>
      <c r="U54" s="11"/>
      <c r="V54" s="11">
        <f>'[8]financial profile(mcso)'!AB54</f>
        <v>-8593.9342000000179</v>
      </c>
      <c r="W54" s="11">
        <f>'[3]REG4 (CALABARZON)'!V55</f>
        <v>-4474.1781999999948</v>
      </c>
      <c r="X54" s="11">
        <f>V54-W54</f>
        <v>-4119.7560000000231</v>
      </c>
      <c r="Y54" s="11">
        <f>X54/W54*100</f>
        <v>92.078496113543878</v>
      </c>
      <c r="Z54" s="11"/>
      <c r="AA54" s="11">
        <f>B54+G54+L54+Q54+V54</f>
        <v>-44394.085786200303</v>
      </c>
      <c r="AB54" s="11">
        <f>C54+H54+M54+R54+W54</f>
        <v>-31115.339790000144</v>
      </c>
      <c r="AC54" s="11">
        <f>AA54-AB54</f>
        <v>-13278.745996200159</v>
      </c>
      <c r="AD54" s="11">
        <f>AC54/AB54*100</f>
        <v>42.675882975469506</v>
      </c>
      <c r="AG54" s="13"/>
      <c r="AL54" s="13"/>
      <c r="AQ54" s="13"/>
    </row>
    <row r="55" spans="1:44" ht="15" customHeight="1" x14ac:dyDescent="0.2">
      <c r="A55" s="10" t="s">
        <v>49</v>
      </c>
      <c r="B55" s="11">
        <f>'[8]financial profile(mcso)'!X55</f>
        <v>1.593E-2</v>
      </c>
      <c r="C55" s="11">
        <f>'[3]REG4 (CALABARZON)'!B56</f>
        <v>1.593E-2</v>
      </c>
      <c r="D55" s="11">
        <f>B55-C55</f>
        <v>0</v>
      </c>
      <c r="E55" s="11">
        <f>D55/C55*100</f>
        <v>0</v>
      </c>
      <c r="F55" s="11"/>
      <c r="G55" s="11">
        <f>'[8]financial profile(mcso)'!Y55</f>
        <v>64009.016509999972</v>
      </c>
      <c r="H55" s="11">
        <f>'[3]REG4 (CALABARZON)'!G56</f>
        <v>84169.767619999999</v>
      </c>
      <c r="I55" s="11">
        <f>G55-H55</f>
        <v>-20160.751110000027</v>
      </c>
      <c r="J55" s="11">
        <f>I55/H55*100</f>
        <v>-23.952485173797164</v>
      </c>
      <c r="K55" s="11"/>
      <c r="L55" s="11">
        <f>'[8]financial profile(mcso)'!Z55</f>
        <v>147374.08743000001</v>
      </c>
      <c r="M55" s="11">
        <f>'[3]REG4 (CALABARZON)'!L56</f>
        <v>187650.14328999998</v>
      </c>
      <c r="N55" s="11">
        <f>L55-M55</f>
        <v>-40276.055859999964</v>
      </c>
      <c r="O55" s="11">
        <f>N55/M55*100</f>
        <v>-21.46337602191765</v>
      </c>
      <c r="P55" s="11"/>
      <c r="Q55" s="11">
        <f>'[8]financial profile(mcso)'!AA55</f>
        <v>162987.46864000001</v>
      </c>
      <c r="R55" s="11">
        <f>'[3]REG4 (CALABARZON)'!Q56</f>
        <v>184982.81663999998</v>
      </c>
      <c r="S55" s="11">
        <f>Q55-R55</f>
        <v>-21995.347999999969</v>
      </c>
      <c r="T55" s="11">
        <f>S55/R55*100</f>
        <v>-11.89048172123236</v>
      </c>
      <c r="U55" s="11"/>
      <c r="V55" s="11">
        <f>'[8]financial profile(mcso)'!AB55</f>
        <v>53186.988869999994</v>
      </c>
      <c r="W55" s="11">
        <f>'[3]REG4 (CALABARZON)'!V56</f>
        <v>69196.226869999999</v>
      </c>
      <c r="X55" s="11">
        <f>V55-W55</f>
        <v>-16009.238000000005</v>
      </c>
      <c r="Y55" s="11">
        <f>X55/W55*100</f>
        <v>-23.13599848453703</v>
      </c>
      <c r="Z55" s="11"/>
      <c r="AA55" s="11">
        <f>B55+G55+L55+Q55+V55</f>
        <v>427557.57738000003</v>
      </c>
      <c r="AB55" s="11">
        <f>C55+H55+M55+R55+W55</f>
        <v>525998.97034999996</v>
      </c>
      <c r="AC55" s="11">
        <f>AA55-AB55</f>
        <v>-98441.392969999928</v>
      </c>
      <c r="AD55" s="11">
        <f>AC55/AB55*100</f>
        <v>-18.715130355577877</v>
      </c>
      <c r="AG55" s="13"/>
      <c r="AL55" s="13"/>
      <c r="AQ55" s="13"/>
    </row>
    <row r="56" spans="1:44" ht="12.75" customHeight="1" x14ac:dyDescent="0.2"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2"/>
      <c r="AB56" s="12"/>
      <c r="AC56" s="12"/>
      <c r="AD56" s="12"/>
    </row>
    <row r="57" spans="1:44" ht="15.75" x14ac:dyDescent="0.25">
      <c r="A57" s="1" t="s">
        <v>50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2"/>
      <c r="AB57" s="12"/>
      <c r="AC57" s="12"/>
      <c r="AD57" s="12"/>
    </row>
    <row r="58" spans="1:44" x14ac:dyDescent="0.2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2"/>
      <c r="AB58" s="12"/>
      <c r="AC58" s="12"/>
      <c r="AD58" s="12"/>
    </row>
    <row r="59" spans="1:44" ht="15" customHeight="1" x14ac:dyDescent="0.2">
      <c r="A59" s="10" t="s">
        <v>51</v>
      </c>
      <c r="B59" s="11">
        <v>477403</v>
      </c>
      <c r="C59" s="11">
        <v>413648</v>
      </c>
      <c r="D59" s="11">
        <f>B59-C59</f>
        <v>63755</v>
      </c>
      <c r="E59" s="11">
        <f>D59/C59*100</f>
        <v>15.412863110664141</v>
      </c>
      <c r="F59" s="11"/>
      <c r="G59" s="11">
        <v>1096712</v>
      </c>
      <c r="H59" s="11">
        <v>963156</v>
      </c>
      <c r="I59" s="11">
        <f>G59-H59</f>
        <v>133556</v>
      </c>
      <c r="J59" s="11">
        <f>I59/H59*100</f>
        <v>13.866497223710386</v>
      </c>
      <c r="K59" s="11"/>
      <c r="L59" s="11">
        <v>137167</v>
      </c>
      <c r="M59" s="11">
        <v>113969</v>
      </c>
      <c r="N59" s="11">
        <f>L59-M59</f>
        <v>23198</v>
      </c>
      <c r="O59" s="11">
        <f>N59/M59*100</f>
        <v>20.354657845554495</v>
      </c>
      <c r="P59" s="11"/>
      <c r="Q59" s="11">
        <v>210851</v>
      </c>
      <c r="R59" s="11">
        <v>185001</v>
      </c>
      <c r="S59" s="11">
        <f>IFERROR(Q59-R59,0)</f>
        <v>25850</v>
      </c>
      <c r="T59" s="11">
        <f>S59/R59*100</f>
        <v>13.972897443797603</v>
      </c>
      <c r="U59" s="11"/>
      <c r="V59" s="11">
        <v>52632</v>
      </c>
      <c r="W59" s="11">
        <v>45740</v>
      </c>
      <c r="X59" s="11">
        <f>V59-W59</f>
        <v>6892</v>
      </c>
      <c r="Y59" s="11">
        <f>X59/W59*100</f>
        <v>15.067774376912988</v>
      </c>
      <c r="Z59" s="11"/>
      <c r="AA59" s="11">
        <f t="shared" ref="AA59:AB61" si="27">B59+G59+L59+Q59+V59</f>
        <v>1974765</v>
      </c>
      <c r="AB59" s="11">
        <f t="shared" si="27"/>
        <v>1721514</v>
      </c>
      <c r="AC59" s="12">
        <f>AA59-AB59</f>
        <v>253251</v>
      </c>
      <c r="AD59" s="12">
        <f>AC59/AB59*100</f>
        <v>14.710946294947355</v>
      </c>
      <c r="AH59" s="13"/>
      <c r="AM59" s="13"/>
      <c r="AR59" s="13"/>
    </row>
    <row r="60" spans="1:44" ht="15" customHeight="1" x14ac:dyDescent="0.2">
      <c r="A60" s="10" t="s">
        <v>52</v>
      </c>
      <c r="B60" s="11">
        <v>418676</v>
      </c>
      <c r="C60" s="11">
        <v>368516</v>
      </c>
      <c r="D60" s="11">
        <f>B60-C60</f>
        <v>50160</v>
      </c>
      <c r="E60" s="11">
        <f>D60/C60*100</f>
        <v>13.611349303693734</v>
      </c>
      <c r="F60" s="11"/>
      <c r="G60" s="11">
        <v>985476</v>
      </c>
      <c r="H60" s="11">
        <v>874316</v>
      </c>
      <c r="I60" s="11">
        <f>G60-H60</f>
        <v>111160</v>
      </c>
      <c r="J60" s="11">
        <f>I60/H60*100</f>
        <v>12.713938667484067</v>
      </c>
      <c r="K60" s="11"/>
      <c r="L60" s="11">
        <v>124644</v>
      </c>
      <c r="M60" s="11">
        <v>103530</v>
      </c>
      <c r="N60" s="11">
        <f>L60-M60</f>
        <v>21114</v>
      </c>
      <c r="O60" s="11">
        <f>N60/M60*100</f>
        <v>20.39408866995074</v>
      </c>
      <c r="P60" s="11"/>
      <c r="Q60" s="11">
        <v>190231</v>
      </c>
      <c r="R60" s="11">
        <v>164606</v>
      </c>
      <c r="S60" s="11">
        <f>IFERROR(Q60-R60,0)</f>
        <v>25625</v>
      </c>
      <c r="T60" s="11">
        <f>S60/R60*100</f>
        <v>15.567476276684932</v>
      </c>
      <c r="U60" s="11"/>
      <c r="V60" s="11">
        <v>48826</v>
      </c>
      <c r="W60" s="11">
        <v>42249</v>
      </c>
      <c r="X60" s="11">
        <f>V60-W60</f>
        <v>6577</v>
      </c>
      <c r="Y60" s="11">
        <f>X60/W60*100</f>
        <v>15.567232360529243</v>
      </c>
      <c r="Z60" s="11"/>
      <c r="AA60" s="11">
        <f t="shared" si="27"/>
        <v>1767853</v>
      </c>
      <c r="AB60" s="11">
        <f t="shared" si="27"/>
        <v>1553217</v>
      </c>
      <c r="AC60" s="12">
        <f>AA60-AB60</f>
        <v>214636</v>
      </c>
      <c r="AD60" s="12">
        <f>AC60/AB60*100</f>
        <v>13.818803167876737</v>
      </c>
      <c r="AH60" s="13"/>
      <c r="AM60" s="13"/>
      <c r="AR60" s="13"/>
    </row>
    <row r="61" spans="1:44" ht="15" customHeight="1" x14ac:dyDescent="0.2">
      <c r="A61" s="10" t="s">
        <v>53</v>
      </c>
      <c r="B61" s="11">
        <v>503</v>
      </c>
      <c r="C61" s="11">
        <v>531</v>
      </c>
      <c r="D61" s="11">
        <f>B61-C61</f>
        <v>-28</v>
      </c>
      <c r="E61" s="11">
        <f>D61/C61*100</f>
        <v>-5.2730696798493408</v>
      </c>
      <c r="F61" s="11"/>
      <c r="G61" s="11">
        <v>990</v>
      </c>
      <c r="H61" s="11">
        <v>955</v>
      </c>
      <c r="I61" s="11">
        <f>G61-H61</f>
        <v>35</v>
      </c>
      <c r="J61" s="11">
        <f>I61/H61*100</f>
        <v>3.664921465968586</v>
      </c>
      <c r="K61" s="11"/>
      <c r="L61" s="11">
        <v>0</v>
      </c>
      <c r="M61" s="11">
        <v>0</v>
      </c>
      <c r="N61" s="11">
        <f>L61-M61</f>
        <v>0</v>
      </c>
      <c r="O61" s="11"/>
      <c r="P61" s="11"/>
      <c r="Q61" s="11">
        <v>318</v>
      </c>
      <c r="R61" s="11">
        <v>294</v>
      </c>
      <c r="S61" s="11">
        <f>IFERROR(Q61-R61,0)</f>
        <v>24</v>
      </c>
      <c r="T61" s="11">
        <f>S61/R61*100</f>
        <v>8.1632653061224492</v>
      </c>
      <c r="U61" s="11"/>
      <c r="V61" s="11">
        <v>0</v>
      </c>
      <c r="W61" s="11">
        <v>0</v>
      </c>
      <c r="X61" s="11">
        <f>V61-W61</f>
        <v>0</v>
      </c>
      <c r="Y61" s="11"/>
      <c r="Z61" s="11"/>
      <c r="AA61" s="11">
        <f t="shared" si="27"/>
        <v>1811</v>
      </c>
      <c r="AB61" s="11">
        <f t="shared" si="27"/>
        <v>1780</v>
      </c>
      <c r="AC61" s="12">
        <f>AA61-AB61</f>
        <v>31</v>
      </c>
      <c r="AD61" s="12">
        <f>AC61/AB61*100</f>
        <v>1.741573033707865</v>
      </c>
      <c r="AH61" s="13"/>
      <c r="AM61" s="13"/>
      <c r="AR61" s="13"/>
    </row>
    <row r="62" spans="1:44" ht="15" customHeight="1" x14ac:dyDescent="0.2">
      <c r="A62" s="10" t="s">
        <v>54</v>
      </c>
      <c r="B62" s="26">
        <f>(B59-B60-B61)/B59*100</f>
        <v>12.195985362471538</v>
      </c>
      <c r="C62" s="26">
        <f>(C59-C60-C61)/C59*100</f>
        <v>10.782356012841838</v>
      </c>
      <c r="D62" s="11"/>
      <c r="E62" s="11">
        <f>B62-C62</f>
        <v>1.4136293496296997</v>
      </c>
      <c r="F62" s="11"/>
      <c r="G62" s="26">
        <f>(G59-G60-G61)/G59*100</f>
        <v>10.052411207317874</v>
      </c>
      <c r="H62" s="26">
        <f>(H59-H60-H61)/H59*100</f>
        <v>9.1246900813575369</v>
      </c>
      <c r="I62" s="11"/>
      <c r="J62" s="11">
        <f>G62-H62</f>
        <v>0.92772112596033729</v>
      </c>
      <c r="K62" s="11"/>
      <c r="L62" s="26">
        <f>(L59-L60-L61)/L59*100</f>
        <v>9.1297469507972036</v>
      </c>
      <c r="M62" s="26">
        <f>(M59-M60-M61)/M59*100</f>
        <v>9.1595082873412945</v>
      </c>
      <c r="N62" s="11"/>
      <c r="O62" s="11">
        <f>L62-M62</f>
        <v>-2.9761336544090966E-2</v>
      </c>
      <c r="P62" s="11"/>
      <c r="Q62" s="26">
        <f>(Q59-Q60-Q61)/Q59*100</f>
        <v>9.628600291200895</v>
      </c>
      <c r="R62" s="26">
        <f>(R59-R60-R61)/R59*100</f>
        <v>10.865346673801763</v>
      </c>
      <c r="S62" s="11"/>
      <c r="T62" s="11">
        <f>IFERROR(Q62-R62,0)</f>
        <v>-1.2367463826008684</v>
      </c>
      <c r="U62" s="11"/>
      <c r="V62" s="26">
        <f>(V59-V60-V61)/V59*100</f>
        <v>7.2313421492628054</v>
      </c>
      <c r="W62" s="26">
        <f>(W59-W60-W61)/W59*100</f>
        <v>7.632269348491473</v>
      </c>
      <c r="X62" s="11"/>
      <c r="Y62" s="11">
        <f>V62-W62</f>
        <v>-0.4009271992286676</v>
      </c>
      <c r="Z62" s="11"/>
      <c r="AA62" s="26">
        <f>(AA59-AA60-AA61)/AA59*100</f>
        <v>10.386096573516342</v>
      </c>
      <c r="AB62" s="23">
        <f>(AB59-AB60-AB61)/AB59*100</f>
        <v>9.6727066988708774</v>
      </c>
      <c r="AC62" s="12"/>
      <c r="AD62" s="12">
        <f>AA62-AB62</f>
        <v>0.71338987464546477</v>
      </c>
      <c r="AE62" s="13"/>
      <c r="AF62" s="25"/>
      <c r="AG62" s="25"/>
      <c r="AH62" s="25"/>
      <c r="AJ62" s="25"/>
      <c r="AK62" s="25"/>
      <c r="AL62" s="25"/>
      <c r="AM62" s="25"/>
      <c r="AO62" s="25"/>
      <c r="AP62" s="25"/>
      <c r="AQ62" s="25"/>
      <c r="AR62" s="25"/>
    </row>
    <row r="63" spans="1:44" ht="15" customHeight="1" x14ac:dyDescent="0.2">
      <c r="A63" s="10" t="s">
        <v>55</v>
      </c>
      <c r="B63" s="26">
        <f>B12/(B60+B61)</f>
        <v>9.6621430770148322</v>
      </c>
      <c r="C63" s="26">
        <f>C12/(C60+C61)</f>
        <v>11.317990889724072</v>
      </c>
      <c r="D63" s="11">
        <f>B63-C63</f>
        <v>-1.65584781270924</v>
      </c>
      <c r="E63" s="11">
        <f>D63/C63*100</f>
        <v>-14.630227474494891</v>
      </c>
      <c r="F63" s="11"/>
      <c r="G63" s="26">
        <f>G12/(G60+G61)</f>
        <v>8.8027145348749976</v>
      </c>
      <c r="H63" s="26">
        <f>H12/(H60+H61)</f>
        <v>10.216858775990522</v>
      </c>
      <c r="I63" s="11">
        <f>G63-H63</f>
        <v>-1.4141442411155243</v>
      </c>
      <c r="J63" s="11">
        <f>I63/H63*100</f>
        <v>-13.841282062533192</v>
      </c>
      <c r="K63" s="11"/>
      <c r="L63" s="26">
        <f>L12/(L60+L61)</f>
        <v>10.428542135201052</v>
      </c>
      <c r="M63" s="26">
        <f>M12/(M60+M61)</f>
        <v>12.973060180913745</v>
      </c>
      <c r="N63" s="11">
        <f>L63-M63</f>
        <v>-2.5445180457126924</v>
      </c>
      <c r="O63" s="11">
        <f>N63/M63*100</f>
        <v>-19.613861419191164</v>
      </c>
      <c r="P63" s="11"/>
      <c r="Q63" s="26">
        <f>Q12/(Q60+Q61)</f>
        <v>10.967781287280438</v>
      </c>
      <c r="R63" s="26">
        <f>R12/(R60+R61)</f>
        <v>12.612193279866586</v>
      </c>
      <c r="S63" s="11">
        <f>Q63-R63</f>
        <v>-1.6444119925861482</v>
      </c>
      <c r="T63" s="11">
        <f>S63/R63*100</f>
        <v>-13.038271425884327</v>
      </c>
      <c r="U63" s="11"/>
      <c r="V63" s="26">
        <f>V12/(V60+V61)</f>
        <v>11.866471636218407</v>
      </c>
      <c r="W63" s="26">
        <f>W12/(W60+W61)</f>
        <v>12.480285807001348</v>
      </c>
      <c r="X63" s="11">
        <f>V63-W63</f>
        <v>-0.6138141707829412</v>
      </c>
      <c r="Y63" s="11">
        <f>X63/W63*100</f>
        <v>-4.9182701444112444</v>
      </c>
      <c r="Z63" s="11"/>
      <c r="AA63" s="26">
        <f>AA12/(AA60+AA61)</f>
        <v>9.4384546307999706</v>
      </c>
      <c r="AB63" s="23">
        <f>AB12/(AB60+AB61)</f>
        <v>10.977205723895286</v>
      </c>
      <c r="AC63" s="12">
        <f>AA63-AB63</f>
        <v>-1.5387510930953159</v>
      </c>
      <c r="AD63" s="12">
        <f>AC63/AB63*100</f>
        <v>-14.017693863072529</v>
      </c>
      <c r="AF63" s="25"/>
      <c r="AG63" s="25"/>
      <c r="AH63" s="25"/>
      <c r="AJ63" s="25"/>
      <c r="AK63" s="25"/>
      <c r="AL63" s="25"/>
      <c r="AM63" s="25"/>
      <c r="AO63" s="25"/>
      <c r="AP63" s="25"/>
      <c r="AQ63" s="25"/>
      <c r="AR63" s="25"/>
    </row>
    <row r="64" spans="1:44" ht="15" customHeight="1" x14ac:dyDescent="0.2">
      <c r="A64" s="10" t="s">
        <v>56</v>
      </c>
      <c r="B64" s="26">
        <f>B21/B59</f>
        <v>6.5018560370169434</v>
      </c>
      <c r="C64" s="26">
        <f>C21/C59</f>
        <v>7.6115501722962513</v>
      </c>
      <c r="D64" s="11">
        <f>B64-C64</f>
        <v>-1.1096941352793079</v>
      </c>
      <c r="E64" s="11">
        <f>D64/C64*100</f>
        <v>-14.579081923656762</v>
      </c>
      <c r="F64" s="11"/>
      <c r="G64" s="26">
        <f>G21/G59</f>
        <v>6.0254847835530203</v>
      </c>
      <c r="H64" s="26">
        <f>H21/H59</f>
        <v>6.9978981634439279</v>
      </c>
      <c r="I64" s="11">
        <f>G64-H64</f>
        <v>-0.97241337989090759</v>
      </c>
      <c r="J64" s="11">
        <f>I64/H64*100</f>
        <v>-13.89579209612771</v>
      </c>
      <c r="K64" s="11"/>
      <c r="L64" s="26">
        <f>L21/L59</f>
        <v>6.7671384060306039</v>
      </c>
      <c r="M64" s="26">
        <f>M21/M59</f>
        <v>8.5620922758820388</v>
      </c>
      <c r="N64" s="11">
        <f>L64-M64</f>
        <v>-1.7949538698514349</v>
      </c>
      <c r="O64" s="11">
        <f>N64/M64*100</f>
        <v>-20.963963153112882</v>
      </c>
      <c r="P64" s="11"/>
      <c r="Q64" s="26">
        <f>Q21/Q59</f>
        <v>6.9844812700912025</v>
      </c>
      <c r="R64" s="26">
        <f>R21/R59</f>
        <v>7.5258097527580938</v>
      </c>
      <c r="S64" s="11">
        <f>Q64-R64</f>
        <v>-0.54132848266689138</v>
      </c>
      <c r="T64" s="11">
        <f>S64/R64*100</f>
        <v>-7.1929599664475017</v>
      </c>
      <c r="U64" s="11"/>
      <c r="V64" s="26">
        <f>V21/V59</f>
        <v>7.1055404616963074</v>
      </c>
      <c r="W64" s="26">
        <f>W21/W59</f>
        <v>7.6141408362483602</v>
      </c>
      <c r="X64" s="11">
        <f>V64-W64</f>
        <v>-0.50860037455205287</v>
      </c>
      <c r="Y64" s="11">
        <f>X64/W64*100</f>
        <v>-6.6796817328460465</v>
      </c>
      <c r="Z64" s="11"/>
      <c r="AA64" s="26">
        <f>AA21/AA59</f>
        <v>6.3233441878805827</v>
      </c>
      <c r="AB64" s="23">
        <f>AB21/AB59</f>
        <v>7.3220062896322657</v>
      </c>
      <c r="AC64" s="12">
        <f>AA64-AB64</f>
        <v>-0.99866210175168302</v>
      </c>
      <c r="AD64" s="12">
        <f>AC64/AB64*100</f>
        <v>-13.63918661427207</v>
      </c>
      <c r="AF64" s="25"/>
      <c r="AG64" s="25"/>
      <c r="AH64" s="25"/>
      <c r="AJ64" s="25"/>
      <c r="AK64" s="25"/>
      <c r="AL64" s="25"/>
      <c r="AM64" s="25"/>
      <c r="AO64" s="25"/>
      <c r="AP64" s="25"/>
      <c r="AQ64" s="25"/>
      <c r="AR64" s="25"/>
    </row>
    <row r="65" spans="1:44" ht="15" hidden="1" customHeight="1" x14ac:dyDescent="0.2">
      <c r="A65" s="10" t="s">
        <v>57</v>
      </c>
      <c r="B65" s="11"/>
      <c r="C65" s="11">
        <f>'[3]REG4 (CALABARZON)'!B66</f>
        <v>0</v>
      </c>
      <c r="D65" s="11"/>
      <c r="E65" s="11"/>
      <c r="F65" s="11"/>
      <c r="G65" s="11"/>
      <c r="H65" s="11">
        <f>'[3]REG4 (CALABARZON)'!G66</f>
        <v>0</v>
      </c>
      <c r="I65" s="11"/>
      <c r="J65" s="11"/>
      <c r="K65" s="11"/>
      <c r="L65" s="11"/>
      <c r="M65" s="11">
        <f>'[3]REG4 (CALABARZON)'!L66</f>
        <v>0</v>
      </c>
      <c r="N65" s="11"/>
      <c r="O65" s="11"/>
      <c r="P65" s="11"/>
      <c r="Q65" s="11"/>
      <c r="R65" s="11">
        <f>'[3]REG4 (CALABARZON)'!Q66</f>
        <v>0</v>
      </c>
      <c r="S65" s="11"/>
      <c r="T65" s="11"/>
      <c r="U65" s="11"/>
      <c r="V65" s="11"/>
      <c r="W65" s="11">
        <f>'[3]REG4 (CALABARZON)'!V66</f>
        <v>0</v>
      </c>
      <c r="X65" s="11"/>
      <c r="Y65" s="11"/>
      <c r="Z65" s="11"/>
      <c r="AA65" s="12"/>
      <c r="AB65" s="12"/>
      <c r="AC65" s="12"/>
      <c r="AD65" s="12"/>
      <c r="AE65" s="14"/>
      <c r="AF65" s="14"/>
      <c r="AG65" s="13"/>
      <c r="AH65" s="25"/>
      <c r="AL65" s="13"/>
      <c r="AM65" s="25"/>
      <c r="AQ65" s="13"/>
      <c r="AR65" s="25"/>
    </row>
    <row r="66" spans="1:44" s="30" customFormat="1" ht="15" customHeight="1" x14ac:dyDescent="0.2">
      <c r="A66" s="27" t="s">
        <v>58</v>
      </c>
      <c r="B66" s="28">
        <f>+$C$78</f>
        <v>96.133960828825977</v>
      </c>
      <c r="C66" s="28">
        <f>'[3]REG4 (CALABARZON)'!B67</f>
        <v>96.91</v>
      </c>
      <c r="D66" s="28"/>
      <c r="E66" s="28">
        <f>B66-C66</f>
        <v>-0.77603917117401977</v>
      </c>
      <c r="F66" s="28"/>
      <c r="G66" s="28">
        <f>+$C$79</f>
        <v>98.821317981308482</v>
      </c>
      <c r="H66" s="28">
        <f>'[3]REG4 (CALABARZON)'!G67</f>
        <v>98.34</v>
      </c>
      <c r="I66" s="28"/>
      <c r="J66" s="28">
        <f>G66-H66</f>
        <v>0.48131798130847869</v>
      </c>
      <c r="K66" s="28"/>
      <c r="L66" s="28">
        <f>+$C$80</f>
        <v>99.870541225559151</v>
      </c>
      <c r="M66" s="28">
        <f>'[3]REG4 (CALABARZON)'!L67</f>
        <v>99.56</v>
      </c>
      <c r="N66" s="28"/>
      <c r="O66" s="28">
        <f>L66-M66</f>
        <v>0.31054122555914887</v>
      </c>
      <c r="P66" s="28"/>
      <c r="Q66" s="28">
        <f>+$C$81</f>
        <v>97.019799993747981</v>
      </c>
      <c r="R66" s="28">
        <f>'[3]REG4 (CALABARZON)'!Q67</f>
        <v>98.04</v>
      </c>
      <c r="S66" s="28"/>
      <c r="T66" s="28">
        <f>Q66-R66</f>
        <v>-1.0202000062520256</v>
      </c>
      <c r="U66" s="28"/>
      <c r="V66" s="28">
        <f>+$C$82</f>
        <v>100</v>
      </c>
      <c r="W66" s="29" t="str">
        <f>'[3]REG4 (CALABARZON)'!V67</f>
        <v>100</v>
      </c>
      <c r="X66" s="28"/>
      <c r="Y66" s="28">
        <f>V66-W66</f>
        <v>0</v>
      </c>
      <c r="Z66" s="28"/>
      <c r="AA66" s="29">
        <f>+(B66+L66+G66+Q66+V66)/5</f>
        <v>98.369124005888324</v>
      </c>
      <c r="AB66" s="29">
        <f>+(C66+M66+H66+R66+W66)/5</f>
        <v>98.570000000000007</v>
      </c>
      <c r="AC66" s="29"/>
      <c r="AD66" s="28">
        <f>AA66-AB66</f>
        <v>-0.20087599411168355</v>
      </c>
    </row>
    <row r="67" spans="1:44" ht="15" customHeight="1" x14ac:dyDescent="0.2">
      <c r="A67" s="10" t="s">
        <v>59</v>
      </c>
      <c r="B67" s="11">
        <v>198369</v>
      </c>
      <c r="C67" s="11">
        <v>193321</v>
      </c>
      <c r="D67" s="11">
        <f>B67-C67</f>
        <v>5048</v>
      </c>
      <c r="E67" s="11">
        <f>D67/C67*100</f>
        <v>2.611201059377926</v>
      </c>
      <c r="F67" s="11"/>
      <c r="G67" s="11">
        <v>293117</v>
      </c>
      <c r="H67" s="11">
        <v>281247</v>
      </c>
      <c r="I67" s="11">
        <f>G67-H67</f>
        <v>11870</v>
      </c>
      <c r="J67" s="11">
        <f>I67/H67*100</f>
        <v>4.2204894629987164</v>
      </c>
      <c r="K67" s="11"/>
      <c r="L67" s="11">
        <v>70384</v>
      </c>
      <c r="M67" s="11">
        <v>68669</v>
      </c>
      <c r="N67" s="11">
        <f>L67-M67</f>
        <v>1715</v>
      </c>
      <c r="O67" s="11">
        <f>N67/M67*100</f>
        <v>2.4974879494386113</v>
      </c>
      <c r="P67" s="11"/>
      <c r="Q67" s="11">
        <v>173342</v>
      </c>
      <c r="R67" s="11">
        <v>168434</v>
      </c>
      <c r="S67" s="11">
        <f>IFERROR(Q67-R67,)</f>
        <v>4908</v>
      </c>
      <c r="T67" s="11">
        <f>S67/R67*100</f>
        <v>2.9139009938610969</v>
      </c>
      <c r="U67" s="11"/>
      <c r="V67" s="11">
        <v>42242</v>
      </c>
      <c r="W67" s="11">
        <v>40602</v>
      </c>
      <c r="X67" s="11">
        <f>V67-W67</f>
        <v>1640</v>
      </c>
      <c r="Y67" s="11">
        <f>X67/W67*100</f>
        <v>4.039209891138368</v>
      </c>
      <c r="Z67" s="11"/>
      <c r="AA67" s="11">
        <f>B67+G67+L67+Q67+V67</f>
        <v>777454</v>
      </c>
      <c r="AB67" s="11">
        <f>C67+H67+M67+R67+W67</f>
        <v>752273</v>
      </c>
      <c r="AC67" s="12">
        <f>AA67-AB67</f>
        <v>25181</v>
      </c>
      <c r="AD67" s="12">
        <f>AC67/AB67*100</f>
        <v>3.3473220493092266</v>
      </c>
      <c r="AG67" s="13"/>
      <c r="AH67" s="25"/>
      <c r="AL67" s="13"/>
      <c r="AM67" s="25"/>
      <c r="AQ67" s="13"/>
      <c r="AR67" s="25"/>
    </row>
    <row r="68" spans="1:44" ht="15" customHeight="1" x14ac:dyDescent="0.2">
      <c r="A68" s="10" t="s">
        <v>60</v>
      </c>
      <c r="B68" s="11">
        <v>422</v>
      </c>
      <c r="C68" s="11">
        <v>412</v>
      </c>
      <c r="D68" s="11">
        <f>B68-C68</f>
        <v>10</v>
      </c>
      <c r="E68" s="11">
        <f>D68/C68*100</f>
        <v>2.4271844660194173</v>
      </c>
      <c r="F68" s="11"/>
      <c r="G68" s="11">
        <v>652</v>
      </c>
      <c r="H68" s="11">
        <v>638</v>
      </c>
      <c r="I68" s="11">
        <f>G68-H68</f>
        <v>14</v>
      </c>
      <c r="J68" s="11">
        <f>I68/H68*100</f>
        <v>2.1943573667711598</v>
      </c>
      <c r="K68" s="11"/>
      <c r="L68" s="11">
        <v>184</v>
      </c>
      <c r="M68" s="11">
        <v>184</v>
      </c>
      <c r="N68" s="11">
        <f>L68-M68</f>
        <v>0</v>
      </c>
      <c r="O68" s="11">
        <f>N68/M68*100</f>
        <v>0</v>
      </c>
      <c r="P68" s="11"/>
      <c r="Q68" s="11">
        <v>431</v>
      </c>
      <c r="R68" s="11">
        <v>432</v>
      </c>
      <c r="S68" s="11"/>
      <c r="T68" s="11">
        <f>S68/R68*100</f>
        <v>0</v>
      </c>
      <c r="U68" s="11"/>
      <c r="V68" s="11">
        <v>97</v>
      </c>
      <c r="W68" s="11">
        <v>97</v>
      </c>
      <c r="X68" s="11">
        <f>V68-W68</f>
        <v>0</v>
      </c>
      <c r="Y68" s="11">
        <f>X68/W68*100</f>
        <v>0</v>
      </c>
      <c r="Z68" s="11"/>
      <c r="AA68" s="11">
        <f>B68+G68+L68+Q68+V68</f>
        <v>1786</v>
      </c>
      <c r="AB68" s="11">
        <f>C68+H68+M68+R68+W68</f>
        <v>1763</v>
      </c>
      <c r="AC68" s="12">
        <f>AA68-AB68</f>
        <v>23</v>
      </c>
      <c r="AD68" s="12">
        <f>AC68/AB68*100</f>
        <v>1.3045944412932502</v>
      </c>
      <c r="AG68" s="13"/>
      <c r="AH68" s="25"/>
      <c r="AL68" s="13"/>
      <c r="AM68" s="25"/>
      <c r="AQ68" s="13"/>
      <c r="AR68" s="25"/>
    </row>
    <row r="69" spans="1:44" ht="15" customHeight="1" x14ac:dyDescent="0.2">
      <c r="A69" s="10" t="s">
        <v>61</v>
      </c>
      <c r="B69" s="11">
        <f>B67/B68</f>
        <v>470.0687203791469</v>
      </c>
      <c r="C69" s="11">
        <f>C67/C68</f>
        <v>469.22572815533982</v>
      </c>
      <c r="D69" s="11">
        <f>B69-C69</f>
        <v>0.84299222380707306</v>
      </c>
      <c r="E69" s="11">
        <f>D69/C69*100</f>
        <v>0.17965601057749239</v>
      </c>
      <c r="F69" s="11"/>
      <c r="G69" s="11">
        <f>G67/G68</f>
        <v>449.56595092024537</v>
      </c>
      <c r="H69" s="11">
        <f>H67/H68</f>
        <v>440.82601880877741</v>
      </c>
      <c r="I69" s="11">
        <f>G69-H69</f>
        <v>8.7399321114679651</v>
      </c>
      <c r="J69" s="11">
        <f>I69/H69*100</f>
        <v>1.9826261923208288</v>
      </c>
      <c r="K69" s="11"/>
      <c r="L69" s="11">
        <f>L67/L68</f>
        <v>382.52173913043481</v>
      </c>
      <c r="M69" s="11">
        <f>M67/M68</f>
        <v>373.20108695652175</v>
      </c>
      <c r="N69" s="11">
        <f>L69-M69</f>
        <v>9.3206521739130608</v>
      </c>
      <c r="O69" s="11">
        <f>N69/M69*100</f>
        <v>2.4974879494386157</v>
      </c>
      <c r="P69" s="11"/>
      <c r="Q69" s="11">
        <f>Q67/Q68</f>
        <v>402.18561484918791</v>
      </c>
      <c r="R69" s="11">
        <f>R67/R68</f>
        <v>389.89351851851853</v>
      </c>
      <c r="S69" s="11">
        <f>IFERROR(Q69-R69,0)</f>
        <v>12.292096330669381</v>
      </c>
      <c r="T69" s="11">
        <f>S69/R69*100</f>
        <v>3.1526803465150577</v>
      </c>
      <c r="U69" s="11"/>
      <c r="V69" s="11">
        <f>V67/V68</f>
        <v>435.48453608247422</v>
      </c>
      <c r="W69" s="11">
        <f>W67/W68</f>
        <v>418.57731958762889</v>
      </c>
      <c r="X69" s="11">
        <f>V69-W69</f>
        <v>16.907216494845329</v>
      </c>
      <c r="Y69" s="11">
        <f>X69/W69*100</f>
        <v>4.0392098911383592</v>
      </c>
      <c r="Z69" s="11"/>
      <c r="AA69" s="11">
        <f>AA67/AA68</f>
        <v>435.30459126539756</v>
      </c>
      <c r="AB69" s="11">
        <f>AB67/AB68</f>
        <v>426.70051049347705</v>
      </c>
      <c r="AC69" s="12">
        <f>AA69-AB69</f>
        <v>8.6040807719205077</v>
      </c>
      <c r="AD69" s="11">
        <f>AC69/AB69*100</f>
        <v>2.0164214854043485</v>
      </c>
    </row>
    <row r="70" spans="1:44" ht="15" customHeight="1" x14ac:dyDescent="0.2">
      <c r="A70" s="10" t="s">
        <v>62</v>
      </c>
      <c r="B70" s="11">
        <f>(1000*B23)/B67</f>
        <v>1768.2588911573882</v>
      </c>
      <c r="C70" s="11">
        <f>(1000*C23)/C67</f>
        <v>1673.3656157375556</v>
      </c>
      <c r="D70" s="11">
        <f>B70-C70</f>
        <v>94.893275419832662</v>
      </c>
      <c r="E70" s="11">
        <f>D70/C70*100</f>
        <v>5.6708034710039943</v>
      </c>
      <c r="F70" s="11"/>
      <c r="G70" s="11">
        <f>(1000*G23)/G67</f>
        <v>2265.8383889709571</v>
      </c>
      <c r="H70" s="11">
        <f>(1000*H23)/H67</f>
        <v>2554.5045432306833</v>
      </c>
      <c r="I70" s="11">
        <f>G70-H70</f>
        <v>-288.66615425972623</v>
      </c>
      <c r="J70" s="11">
        <f>I70/H70*100</f>
        <v>-11.30027954049555</v>
      </c>
      <c r="K70" s="11"/>
      <c r="L70" s="11">
        <f>(1000*L23)/L67</f>
        <v>1957.0625855308022</v>
      </c>
      <c r="M70" s="11">
        <f>(1000*M23)/M67</f>
        <v>1768.909639284102</v>
      </c>
      <c r="N70" s="11">
        <f>L70-M70</f>
        <v>188.15294624670014</v>
      </c>
      <c r="O70" s="11">
        <f>N70/M70*100</f>
        <v>10.636662386149231</v>
      </c>
      <c r="P70" s="11"/>
      <c r="Q70" s="11">
        <f>(1000*Q23)/Q67</f>
        <v>1601.572501298012</v>
      </c>
      <c r="R70" s="11">
        <f>(1000*R23)/R67</f>
        <v>1817.5688939287791</v>
      </c>
      <c r="S70" s="11">
        <f>Q70-R70</f>
        <v>-215.9963926307671</v>
      </c>
      <c r="T70" s="11">
        <f>S70/R70*100</f>
        <v>-11.883807725377526</v>
      </c>
      <c r="U70" s="11"/>
      <c r="V70" s="11">
        <f>(1000*V23)/V67</f>
        <v>2295.4300688887834</v>
      </c>
      <c r="W70" s="11">
        <f>(1000*W23)/W67</f>
        <v>2091.2608886261764</v>
      </c>
      <c r="X70" s="11">
        <f>V70-W70</f>
        <v>204.16918026260691</v>
      </c>
      <c r="Y70" s="11">
        <f>X70/W70*100</f>
        <v>9.7629703387573468</v>
      </c>
      <c r="Z70" s="11"/>
      <c r="AA70" s="11">
        <f>(1000*AA23)/AA67</f>
        <v>1964.4284157647912</v>
      </c>
      <c r="AB70" s="11">
        <f>(1000*AB23)/AB67</f>
        <v>2066.3542133906176</v>
      </c>
      <c r="AC70" s="12">
        <f>AA70-AB70</f>
        <v>-101.92579762582636</v>
      </c>
      <c r="AD70" s="11">
        <f>AC70/AB70*100</f>
        <v>-4.9326391847687834</v>
      </c>
    </row>
    <row r="71" spans="1:44" x14ac:dyDescent="0.2">
      <c r="A71" s="10" t="s">
        <v>63</v>
      </c>
      <c r="B71" s="11">
        <v>104302</v>
      </c>
      <c r="C71" s="11">
        <v>88848</v>
      </c>
      <c r="D71" s="11">
        <f>B71-C71</f>
        <v>15454</v>
      </c>
      <c r="E71" s="11">
        <f>D71/C71*100</f>
        <v>17.393751125517738</v>
      </c>
      <c r="F71" s="11"/>
      <c r="G71" s="11">
        <v>248707</v>
      </c>
      <c r="H71" s="11">
        <v>207716</v>
      </c>
      <c r="I71" s="11">
        <f>G71-H71</f>
        <v>40991</v>
      </c>
      <c r="J71" s="11">
        <f>I71/H71*100</f>
        <v>19.734156251805349</v>
      </c>
      <c r="K71" s="11"/>
      <c r="L71" s="11">
        <v>24276</v>
      </c>
      <c r="M71" s="11">
        <v>22394</v>
      </c>
      <c r="N71" s="11">
        <f>L71-M71</f>
        <v>1882</v>
      </c>
      <c r="O71" s="11">
        <f>N71/M71*100</f>
        <v>8.4040367955702422</v>
      </c>
      <c r="P71" s="11"/>
      <c r="Q71" s="11">
        <v>46952</v>
      </c>
      <c r="R71" s="11">
        <v>42162</v>
      </c>
      <c r="S71" s="11">
        <f>IFERROR(Q71-R71,0)</f>
        <v>4790</v>
      </c>
      <c r="T71" s="11">
        <f>S71/R71*100</f>
        <v>11.360941131824866</v>
      </c>
      <c r="U71" s="11"/>
      <c r="V71" s="11">
        <v>12473</v>
      </c>
      <c r="W71" s="11">
        <v>9651</v>
      </c>
      <c r="X71" s="11">
        <f>V71-W71</f>
        <v>2822</v>
      </c>
      <c r="Y71" s="11">
        <f>X71/W71*100</f>
        <v>29.240493213138535</v>
      </c>
      <c r="Z71" s="11"/>
      <c r="AA71" s="11">
        <f>B71+G71+L71+Q71+V71</f>
        <v>436710</v>
      </c>
      <c r="AB71" s="11">
        <f>C71+H71+M71+R71+W71</f>
        <v>370771</v>
      </c>
      <c r="AC71" s="12">
        <f>AA71-AB71</f>
        <v>65939</v>
      </c>
      <c r="AD71" s="11">
        <f>AC71/AB71*100</f>
        <v>17.784292730553361</v>
      </c>
    </row>
    <row r="72" spans="1:44" x14ac:dyDescent="0.2">
      <c r="A72" s="2" t="s">
        <v>64</v>
      </c>
      <c r="B72" s="31" t="s">
        <v>65</v>
      </c>
      <c r="C72" s="31"/>
      <c r="D72" s="31"/>
      <c r="E72" s="31"/>
      <c r="F72" s="23"/>
      <c r="G72" s="31" t="s">
        <v>65</v>
      </c>
      <c r="H72" s="31"/>
      <c r="I72" s="31"/>
      <c r="J72" s="31"/>
      <c r="K72" s="23"/>
      <c r="L72" s="31" t="s">
        <v>65</v>
      </c>
      <c r="M72" s="31"/>
      <c r="N72" s="31"/>
      <c r="O72" s="31"/>
      <c r="P72" s="23"/>
      <c r="Q72" s="31" t="s">
        <v>65</v>
      </c>
      <c r="R72" s="31"/>
      <c r="S72" s="31"/>
      <c r="T72" s="31"/>
      <c r="U72" s="23"/>
      <c r="V72" s="31" t="s">
        <v>66</v>
      </c>
      <c r="W72" s="31"/>
      <c r="X72" s="31"/>
      <c r="Y72" s="31"/>
      <c r="Z72" s="23"/>
      <c r="AA72" s="23"/>
      <c r="AB72" s="23"/>
      <c r="AC72" s="23"/>
      <c r="AD72" s="23"/>
    </row>
    <row r="73" spans="1:44" ht="15" customHeight="1" x14ac:dyDescent="0.2">
      <c r="E73" s="13"/>
      <c r="J73" s="13"/>
      <c r="O73" s="13"/>
      <c r="T73" s="13"/>
      <c r="AD73" s="13"/>
    </row>
    <row r="74" spans="1:44" ht="15" customHeight="1" x14ac:dyDescent="0.2">
      <c r="A74" s="2" t="s">
        <v>67</v>
      </c>
      <c r="B74" s="32">
        <f>+'[10]Summary 09_2024'!$P$36</f>
        <v>135650.39067000002</v>
      </c>
      <c r="E74" s="13"/>
      <c r="G74" s="32">
        <f>+'[10]Summary 09_2024'!$P$37</f>
        <v>284065.63249000005</v>
      </c>
      <c r="J74" s="13"/>
      <c r="L74" s="32">
        <f>+'[10]Summary 09_2024'!$P$38</f>
        <v>69415.993579999995</v>
      </c>
      <c r="O74" s="13"/>
      <c r="Q74" s="32">
        <f>+'[10]Summary 09_2024'!$P$39</f>
        <v>39547.541789999996</v>
      </c>
      <c r="T74" s="13"/>
      <c r="V74" s="32">
        <f>+'[10]Summary 09_2024'!$P$40</f>
        <v>38573.820449999992</v>
      </c>
      <c r="AA74" s="11">
        <f>B74+G74+L74+Q74+V74</f>
        <v>567253.37898000015</v>
      </c>
      <c r="AD74" s="13"/>
    </row>
    <row r="75" spans="1:44" s="33" customFormat="1" ht="15" customHeight="1" x14ac:dyDescent="0.2">
      <c r="A75" s="33" t="s">
        <v>68</v>
      </c>
      <c r="B75" s="34">
        <f>+B31+B13-B74</f>
        <v>1.2999999453313649E-3</v>
      </c>
      <c r="E75" s="35"/>
      <c r="G75" s="34">
        <f>+G31+G13-G74</f>
        <v>9.5000013243407011E-4</v>
      </c>
      <c r="J75" s="35"/>
      <c r="L75" s="34">
        <f>+L31+L13-L74</f>
        <v>-6.2599997618235648E-3</v>
      </c>
      <c r="O75" s="35"/>
      <c r="Q75" s="34">
        <f>+Q31+Q13-Q74</f>
        <v>7.2699999218457378E-3</v>
      </c>
      <c r="T75" s="35"/>
      <c r="V75" s="34">
        <f>+V31+V13-V74</f>
        <v>-2.0600000498234294E-3</v>
      </c>
      <c r="AD75" s="35"/>
    </row>
    <row r="76" spans="1:44" ht="15" customHeight="1" x14ac:dyDescent="0.2">
      <c r="E76" s="13"/>
      <c r="J76" s="13"/>
      <c r="O76" s="13"/>
      <c r="T76" s="13"/>
      <c r="AD76" s="13"/>
    </row>
    <row r="77" spans="1:44" ht="15" customHeight="1" x14ac:dyDescent="0.25">
      <c r="A77" s="36" t="s">
        <v>69</v>
      </c>
      <c r="E77" s="13"/>
      <c r="J77" s="13"/>
      <c r="O77" s="13"/>
      <c r="T77" s="13"/>
      <c r="AD77" s="13"/>
    </row>
    <row r="78" spans="1:44" ht="15" customHeight="1" x14ac:dyDescent="0.2">
      <c r="A78" s="2" t="str">
        <f>'[10]Summary 09_2024'!A36</f>
        <v>BATELEC I</v>
      </c>
      <c r="B78" s="32">
        <f>'[10]Summary 09_2024'!N36</f>
        <v>96.133960828825977</v>
      </c>
      <c r="C78" s="22">
        <f>IF(B78="NDA","0",B78)</f>
        <v>96.133960828825977</v>
      </c>
    </row>
    <row r="79" spans="1:44" ht="15" customHeight="1" x14ac:dyDescent="0.2">
      <c r="A79" s="2" t="str">
        <f>'[10]Summary 09_2024'!A37</f>
        <v>BATELEC II</v>
      </c>
      <c r="B79" s="32">
        <f>'[10]Summary 09_2024'!N37</f>
        <v>98.821317981308482</v>
      </c>
      <c r="C79" s="22">
        <f>IF(B79="NDA","0",B79)</f>
        <v>98.821317981308482</v>
      </c>
    </row>
    <row r="80" spans="1:44" ht="15" customHeight="1" x14ac:dyDescent="0.2">
      <c r="A80" s="2" t="str">
        <f>'[10]Summary 09_2024'!A38</f>
        <v>FLECO</v>
      </c>
      <c r="B80" s="32">
        <f>'[10]Summary 09_2024'!N38</f>
        <v>99.870541225559151</v>
      </c>
      <c r="C80" s="22">
        <f>IF(B80="NDA","0",B80)</f>
        <v>99.870541225559151</v>
      </c>
    </row>
    <row r="81" spans="1:22" ht="15" customHeight="1" x14ac:dyDescent="0.2">
      <c r="A81" s="2" t="str">
        <f>'[10]Summary 09_2024'!A39</f>
        <v>QUEZELCO I</v>
      </c>
      <c r="B81" s="32">
        <f>'[10]Summary 09_2024'!N39</f>
        <v>97.019799993747981</v>
      </c>
      <c r="C81" s="22">
        <f>IF(B81="NDA","0",B81)</f>
        <v>97.019799993747981</v>
      </c>
    </row>
    <row r="82" spans="1:22" ht="15" customHeight="1" x14ac:dyDescent="0.2">
      <c r="A82" s="2" t="str">
        <f>'[10]Summary 09_2024'!A40</f>
        <v>QUEZELCO II</v>
      </c>
      <c r="B82" s="32">
        <f>'[10]Summary 09_2024'!N40</f>
        <v>100</v>
      </c>
      <c r="C82" s="22">
        <f>IF(B82="NDA","0",B82)</f>
        <v>100</v>
      </c>
    </row>
    <row r="83" spans="1:22" ht="15" customHeight="1" x14ac:dyDescent="0.2"/>
    <row r="84" spans="1:22" ht="15" customHeight="1" x14ac:dyDescent="0.2"/>
    <row r="85" spans="1:22" ht="15" customHeight="1" x14ac:dyDescent="0.2">
      <c r="A85" s="2" t="s">
        <v>70</v>
      </c>
      <c r="B85" s="32">
        <f>+'[10]Summary 09_2024'!$S$36</f>
        <v>274328.51801</v>
      </c>
      <c r="E85" s="13"/>
      <c r="G85" s="32">
        <f>+'[10]Summary 09_2024'!$S$37</f>
        <v>1261581.2892</v>
      </c>
      <c r="J85" s="13"/>
      <c r="L85" s="32">
        <f>+'[10]Summary 09_2024'!$S$38</f>
        <v>140796.28318</v>
      </c>
      <c r="O85" s="13"/>
      <c r="Q85" s="32">
        <f>+'[10]Summary 09_2024'!$S$39</f>
        <v>119672.35691</v>
      </c>
      <c r="T85" s="13"/>
      <c r="V85" s="32">
        <f>+'[10]Summary 09_2024'!$S$40</f>
        <v>93078.755470000004</v>
      </c>
    </row>
    <row r="86" spans="1:22" s="38" customFormat="1" ht="15" customHeight="1" x14ac:dyDescent="0.2">
      <c r="A86" s="33" t="s">
        <v>68</v>
      </c>
      <c r="B86" s="37">
        <f>B36-B85</f>
        <v>1.9900000188499689E-3</v>
      </c>
      <c r="G86" s="37">
        <f>G36-G85</f>
        <v>8.0000003799796104E-4</v>
      </c>
      <c r="L86" s="37">
        <f>L36-L85</f>
        <v>-3.1799999997019768E-3</v>
      </c>
      <c r="Q86" s="37">
        <f>Q36-Q85</f>
        <v>3.0899999983375892E-3</v>
      </c>
      <c r="V86" s="37">
        <f>V36-V85</f>
        <v>4.5299999910639599E-3</v>
      </c>
    </row>
    <row r="87" spans="1:22" ht="15" customHeight="1" x14ac:dyDescent="0.2"/>
    <row r="88" spans="1:22" ht="15" customHeight="1" x14ac:dyDescent="0.2"/>
    <row r="89" spans="1:22" ht="15" customHeight="1" x14ac:dyDescent="0.2"/>
    <row r="90" spans="1:22" ht="15" customHeight="1" x14ac:dyDescent="0.2"/>
    <row r="91" spans="1:22" ht="15" customHeight="1" x14ac:dyDescent="0.2"/>
    <row r="92" spans="1:22" ht="15" customHeight="1" x14ac:dyDescent="0.2"/>
    <row r="93" spans="1:22" ht="15" customHeight="1" x14ac:dyDescent="0.2"/>
    <row r="94" spans="1:22" ht="15" customHeight="1" x14ac:dyDescent="0.2"/>
    <row r="95" spans="1:22" ht="15" customHeight="1" x14ac:dyDescent="0.2"/>
    <row r="96" spans="1:22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</sheetData>
  <mergeCells count="22">
    <mergeCell ref="AC7:AD7"/>
    <mergeCell ref="B72:E72"/>
    <mergeCell ref="G72:J72"/>
    <mergeCell ref="L72:O72"/>
    <mergeCell ref="Q72:T72"/>
    <mergeCell ref="V72:Y72"/>
    <mergeCell ref="B6:E6"/>
    <mergeCell ref="G6:J6"/>
    <mergeCell ref="L6:O6"/>
    <mergeCell ref="Q6:T6"/>
    <mergeCell ref="V6:Y6"/>
    <mergeCell ref="D7:E7"/>
    <mergeCell ref="I7:J7"/>
    <mergeCell ref="N7:O7"/>
    <mergeCell ref="S7:T7"/>
    <mergeCell ref="X7:Y7"/>
    <mergeCell ref="B5:E5"/>
    <mergeCell ref="G5:J5"/>
    <mergeCell ref="L5:O5"/>
    <mergeCell ref="Q5:T5"/>
    <mergeCell ref="V5:Y5"/>
    <mergeCell ref="AA5:AD5"/>
  </mergeCells>
  <pageMargins left="0.8" right="0" top="0.52" bottom="0" header="0.35" footer="0.24"/>
  <pageSetup paperSize="9" scale="69" orientation="portrait" r:id="rId1"/>
  <headerFooter alignWithMargins="0"/>
  <colBreaks count="1" manualBreakCount="1">
    <brk id="21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REG4 (CALABARZON)</vt:lpstr>
      <vt:lpstr>'REG4 (CALABARZON)'!Print_Area</vt:lpstr>
      <vt:lpstr>'REG4 (CALABARZON)'!Print_Titles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2025-01-22T07:39:46Z</dcterms:created>
  <dcterms:modified xsi:type="dcterms:W3CDTF">2025-01-22T07:40:02Z</dcterms:modified>
</cp:coreProperties>
</file>